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2945" windowHeight="12375" tabRatio="841" firstSheet="1" activeTab="2"/>
  </bookViews>
  <sheets>
    <sheet name="Ссылка" sheetId="1" r:id="rId1"/>
    <sheet name="на сайт" sheetId="2" r:id="rId2"/>
    <sheet name="смета на сайт" sheetId="3" r:id="rId3"/>
  </sheets>
  <externalReferences>
    <externalReference r:id="rId6"/>
  </externalReferences>
  <definedNames>
    <definedName name="÷ĺňâĺđňűé">#REF!</definedName>
    <definedName name="M8" localSheetId="0">'Ссылка'!M8</definedName>
    <definedName name="M8">[0]!M8</definedName>
    <definedName name="M9" localSheetId="0">'Ссылка'!M9</definedName>
    <definedName name="M9">[0]!M9</definedName>
    <definedName name="q11" localSheetId="0">'Ссылка'!q11</definedName>
    <definedName name="q11">[0]!q11</definedName>
    <definedName name="q15" localSheetId="0">'Ссылка'!q15</definedName>
    <definedName name="q15">[0]!q15</definedName>
    <definedName name="q17" localSheetId="0">'Ссылка'!q17</definedName>
    <definedName name="q17">[0]!q17</definedName>
    <definedName name="q2" localSheetId="0">'Ссылка'!q2</definedName>
    <definedName name="q2">[0]!q2</definedName>
    <definedName name="q3" localSheetId="0">'Ссылка'!q3</definedName>
    <definedName name="q3">[0]!q3</definedName>
    <definedName name="q4" localSheetId="0">'Ссылка'!q4</definedName>
    <definedName name="q4">[0]!q4</definedName>
    <definedName name="q5" localSheetId="0">'Ссылка'!q5</definedName>
    <definedName name="q5">[0]!q5</definedName>
    <definedName name="q6" localSheetId="0">'Ссылка'!q6</definedName>
    <definedName name="q6">[0]!q6</definedName>
    <definedName name="q7" localSheetId="0">'Ссылка'!q7</definedName>
    <definedName name="q7">[0]!q7</definedName>
    <definedName name="q8" localSheetId="0">'Ссылка'!q8</definedName>
    <definedName name="q8">[0]!q8</definedName>
    <definedName name="q9" localSheetId="0">'Ссылка'!q9</definedName>
    <definedName name="q9">[0]!q9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<sst xmlns="http://schemas.openxmlformats.org/spreadsheetml/2006/main" count="234" uniqueCount="144">
  <si>
    <t>%</t>
  </si>
  <si>
    <t>1.1.</t>
  </si>
  <si>
    <t>1.2.</t>
  </si>
  <si>
    <t>Расходы на оплату труда</t>
  </si>
  <si>
    <t>Ремонт основных фондов</t>
  </si>
  <si>
    <t>2.1.</t>
  </si>
  <si>
    <t>плата за землю</t>
  </si>
  <si>
    <t>п.п.</t>
  </si>
  <si>
    <t>Наименование показателя</t>
  </si>
  <si>
    <t>1.</t>
  </si>
  <si>
    <t>3.</t>
  </si>
  <si>
    <t>Работы и услуги производственного  характера</t>
  </si>
  <si>
    <t>5.2.</t>
  </si>
  <si>
    <t>6.</t>
  </si>
  <si>
    <t>7.</t>
  </si>
  <si>
    <t>Отчисления на социальные нужды</t>
  </si>
  <si>
    <t>8.</t>
  </si>
  <si>
    <t>9.</t>
  </si>
  <si>
    <t>10.</t>
  </si>
  <si>
    <t>Заявка</t>
  </si>
  <si>
    <t>ВН</t>
  </si>
  <si>
    <t>СН1</t>
  </si>
  <si>
    <t>НН</t>
  </si>
  <si>
    <t>Амортизация основных средств, в т.ч.:</t>
  </si>
  <si>
    <t xml:space="preserve"> -по условным единицам</t>
  </si>
  <si>
    <t xml:space="preserve"> -прямо отнесённая по уровням напряжения</t>
  </si>
  <si>
    <t>СН2</t>
  </si>
  <si>
    <t>Энергия на хозяйственные нужды, в т.ч.:</t>
  </si>
  <si>
    <t xml:space="preserve"> -электроэнергия</t>
  </si>
  <si>
    <t xml:space="preserve"> -теплоэнергия</t>
  </si>
  <si>
    <t xml:space="preserve">   численность работников</t>
  </si>
  <si>
    <t xml:space="preserve">   средняя заработная плата в месяц</t>
  </si>
  <si>
    <t xml:space="preserve">   ставка отчислений</t>
  </si>
  <si>
    <t>расходы на обучение</t>
  </si>
  <si>
    <t>Прочие расходы, в т.ч.:</t>
  </si>
  <si>
    <t xml:space="preserve"> -налоги, в т.ч.</t>
  </si>
  <si>
    <t xml:space="preserve"> -работы и услуги непроизв. хар-ра, в т.ч.</t>
  </si>
  <si>
    <t>транспортный налог</t>
  </si>
  <si>
    <t>Итого расходов по производству продукции (услуг)</t>
  </si>
  <si>
    <t xml:space="preserve">Смета расходов по передаче электрической энергии </t>
  </si>
  <si>
    <t>Недополученный по независящим причинам доход/избыток средств</t>
  </si>
  <si>
    <t>2.</t>
  </si>
  <si>
    <t>4.</t>
  </si>
  <si>
    <t>5.</t>
  </si>
  <si>
    <t>5.1.</t>
  </si>
  <si>
    <t xml:space="preserve"> -ГСМ</t>
  </si>
  <si>
    <t xml:space="preserve"> -прочие материалы</t>
  </si>
  <si>
    <t>8.1.</t>
  </si>
  <si>
    <t>8.2.</t>
  </si>
  <si>
    <t>4.1.</t>
  </si>
  <si>
    <t>6.1.</t>
  </si>
  <si>
    <t>Ед. изм.</t>
  </si>
  <si>
    <t>тыс. руб.</t>
  </si>
  <si>
    <t>чел.</t>
  </si>
  <si>
    <t>руб.</t>
  </si>
  <si>
    <t>Сырье и основные материалы, в т.ч.</t>
  </si>
  <si>
    <t>2</t>
  </si>
  <si>
    <t>4.2.</t>
  </si>
  <si>
    <t>2.3.</t>
  </si>
  <si>
    <t>2.4.</t>
  </si>
  <si>
    <t>Всего</t>
  </si>
  <si>
    <t>Приказ ФСТ РФ от29.07.2010 № 174-э/8</t>
  </si>
  <si>
    <t>Приказ ФСТ РФ от 6.08.2004 № 20-э/2</t>
  </si>
  <si>
    <t>"Об утверждении методических указаний по расчету регулируемых тарифов и цен на электрическую (тепловую) энергию на розничном (потребительском) рынке"</t>
  </si>
  <si>
    <t xml:space="preserve">"Об утверждении Методических указаний по расчету тарифов на услуги по передаче электрической энергии по сетям, с использованием которых услуги по передаче электрической энергии оказываются территориальными сетевыми организациями </t>
  </si>
  <si>
    <t>на основе долгосрочных параметров регулирования деятельности территориальными сетевыми организациями на основе долгосрочных параметров регулирования деятельности территориальных сетевых организаций"</t>
  </si>
  <si>
    <t>в т.ч. транзит</t>
  </si>
  <si>
    <t>цеховые расходы</t>
  </si>
  <si>
    <t>общекомбинатовские расходы</t>
  </si>
  <si>
    <t>материалы</t>
  </si>
  <si>
    <t>3.1.</t>
  </si>
  <si>
    <t>кислород</t>
  </si>
  <si>
    <t>3.2.</t>
  </si>
  <si>
    <t>услуги ремонтно-строительного цеха</t>
  </si>
  <si>
    <t>3.3.</t>
  </si>
  <si>
    <t>услуги ремонтно-механического цеха</t>
  </si>
  <si>
    <t>3.4.</t>
  </si>
  <si>
    <t>услуги участка  по ремонту электрических машин</t>
  </si>
  <si>
    <t>3.5.</t>
  </si>
  <si>
    <t>вода питьевая</t>
  </si>
  <si>
    <t>3.6.</t>
  </si>
  <si>
    <t>канализация</t>
  </si>
  <si>
    <t>аренда земельного участка</t>
  </si>
  <si>
    <t>Услуги спестройсервиса - окраска оборудования</t>
  </si>
  <si>
    <t>Расчет</t>
  </si>
  <si>
    <t>платы за услуги по содержанию участка</t>
  </si>
  <si>
    <t>№ пп</t>
  </si>
  <si>
    <t xml:space="preserve"> Наименование показателя </t>
  </si>
  <si>
    <t xml:space="preserve">из них </t>
  </si>
  <si>
    <t>на сбыт</t>
  </si>
  <si>
    <t>Необходимая валовая выручка в части содержания электрических сетей</t>
  </si>
  <si>
    <t>Заявленная (расчетная) мощность</t>
  </si>
  <si>
    <t>Расчет ставки по оплате потерь</t>
  </si>
  <si>
    <t>электрической энергии по участку сетей и подстанций</t>
  </si>
  <si>
    <t xml:space="preserve">1. </t>
  </si>
  <si>
    <t>Ставка за электроэнергию тарифа покупки</t>
  </si>
  <si>
    <t>Получение  электроэнергии в сеть, в т. ч.:</t>
  </si>
  <si>
    <t>Потери электроэнергии, в т. ч.:</t>
  </si>
  <si>
    <t>Полезный отпуск электроэнергии, в т. ч.:</t>
  </si>
  <si>
    <t>Необходимая валовая выручка в части оплаты технологического расхода (потерь)</t>
  </si>
  <si>
    <t>Ставка на оплату потерь электроэнергии
 (расчетная)</t>
  </si>
  <si>
    <t>руб./МВтч.</t>
  </si>
  <si>
    <t>Расчет итоговых ставок</t>
  </si>
  <si>
    <t>оплаты услуг участка сетей и подстанций по</t>
  </si>
  <si>
    <t>передаче электрической энергии на сторону</t>
  </si>
  <si>
    <t>Ед.изм.</t>
  </si>
  <si>
    <t>Плата за услуги по содержанию участка  сетей и подстанций, в т.ч.:</t>
  </si>
  <si>
    <t>Ставка на оплату потерь электроэнергии</t>
  </si>
  <si>
    <t>Итоговая ставка на оплату передачи</t>
  </si>
  <si>
    <t>электроэнергии, в т. ч.:</t>
  </si>
  <si>
    <t>Расходы отнесенные на передачу электроэнергии  -подконтрольные расходы</t>
  </si>
  <si>
    <t>Расходы отнесенные на передачу электроэнергии   неподконтрольные расходы</t>
  </si>
  <si>
    <t>Прибыль и налоги, отнесенные на передачу электроэнергии - неподконтрольные расходы</t>
  </si>
  <si>
    <t>Полезный отпуск электроэнергии , в т. ч.:</t>
  </si>
  <si>
    <t>руб/Мвт.
в месяц</t>
  </si>
  <si>
    <t xml:space="preserve"> тыс.Мвтч.</t>
  </si>
  <si>
    <t>Мвт</t>
  </si>
  <si>
    <t>руб./Мвтч.</t>
  </si>
  <si>
    <t>1 пол.</t>
  </si>
  <si>
    <t>2 пол.</t>
  </si>
  <si>
    <t>исходя из утвержденного НВВ</t>
  </si>
  <si>
    <t>руб./Квтч.</t>
  </si>
  <si>
    <t>услуги  РСЦ капремонт зданий и сооружений</t>
  </si>
  <si>
    <t>НДС, включаемый в стоимость материалов и услуг</t>
  </si>
  <si>
    <t>руб./ Мвт.ч.</t>
  </si>
  <si>
    <t>тыс.Мвтч.</t>
  </si>
  <si>
    <t xml:space="preserve"> </t>
  </si>
  <si>
    <t>Каракулина К.Н.</t>
  </si>
  <si>
    <t>Начальник экономического отдела                                              Каракулина К.Н.</t>
  </si>
  <si>
    <t>страхование опасных производственных объектов</t>
  </si>
  <si>
    <t>программный комплекс "Энергосфера"</t>
  </si>
  <si>
    <t>обследование строительных конструкций кабельного тоннеля</t>
  </si>
  <si>
    <t>поверка приборов</t>
  </si>
  <si>
    <t>услуги цеха автотранспорта и строительных механизмов</t>
  </si>
  <si>
    <t>АО "Комбинат КМАруда"</t>
  </si>
  <si>
    <t xml:space="preserve"> сетей и подстанций АО "Комбинат КМАруда"</t>
  </si>
  <si>
    <t>Плата за услуги по содержанию участка сетей и подстанций</t>
  </si>
  <si>
    <t>Раскрытие информации в соответствии с Постановлением правительства № 24 от 21.01.2004г. по подпункту "Г" пункта 9</t>
  </si>
  <si>
    <t>Начальник экономического отдела</t>
  </si>
  <si>
    <t>Раскрытие информации в соответствии с Постановлением правительства №24 от 21.01.2004г. по подпункту "Г" пункта 9</t>
  </si>
  <si>
    <t>измерение показателей качества электроэнергии</t>
  </si>
  <si>
    <t>2021г.</t>
  </si>
  <si>
    <t>Период регулирования 2021г.</t>
  </si>
  <si>
    <t>2021г. Период регулирования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</si>
</sst>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General_)"/>
    <numFmt numFmtId="179" formatCode="0.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_-* #,##0.00[$€-1]_-;\-* #,##0.00[$€-1]_-;_-* &quot;-&quot;??[$€-1]_-"/>
    <numFmt numFmtId="188" formatCode="#,##0_);[Blue]\(#,##0\)"/>
    <numFmt numFmtId="189" formatCode="_-* #,##0_đ_._-;\-* #,##0_đ_._-;_-* &quot;-&quot;_đ_._-;_-@_-"/>
    <numFmt numFmtId="190" formatCode="_-* #,##0.00_đ_._-;\-* #,##0.00_đ_._-;_-* &quot;-&quot;??_đ_.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0.000"/>
    <numFmt numFmtId="194" formatCode="#,##0.000"/>
    <numFmt numFmtId="195" formatCode="#,##0.0000"/>
    <numFmt numFmtId="196" formatCode="0.0000"/>
    <numFmt numFmtId="197" formatCode="_-* #,##0.000_р_._-;\-* #,##0.000_р_._-;_-* &quot;-&quot;??_р_._-;_-@_-"/>
    <numFmt numFmtId="198" formatCode="_-* #,##0.00000_р_._-;\-* #,##0.00000_р_._-;_-* &quot;-&quot;??_р_._-;_-@_-"/>
    <numFmt numFmtId="199" formatCode="_-* #,##0.0000000_р_._-;\-* #,##0.0000000_р_._-;_-* &quot;-&quot;??_р_._-;_-@_-"/>
    <numFmt numFmtId="200" formatCode="0.00000"/>
    <numFmt numFmtId="201" formatCode="_-* #,##0.000_р_._-;\-* #,##0.000_р_._-;_-* &quot;-&quot;???_р_._-;_-@_-"/>
    <numFmt numFmtId="202" formatCode="_-* #,##0.0_р_._-;\-* #,##0.0_р_._-;_-* &quot;-&quot;??_р_._-;_-@_-"/>
    <numFmt numFmtId="203" formatCode="_-* #,##0.0000_р_._-;\-* #,##0.0000_р_._-;_-* &quot;-&quot;??_р_._-;_-@_-"/>
    <numFmt numFmtId="204" formatCode="_-* #,##0.000000_р_._-;\-* #,##0.000000_р_._-;_-* &quot;-&quot;??_р_._-;_-@_-"/>
    <numFmt numFmtId="205" formatCode="_-* #,##0.000\ _₽_-;\-* #,##0.000\ _₽_-;_-* &quot;-&quot;???\ _₽_-;_-@_-"/>
    <numFmt numFmtId="206" formatCode="#,##0.00000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Helv"/>
      <family val="0"/>
    </font>
    <font>
      <sz val="10"/>
      <color indexed="9"/>
      <name val="Helv"/>
      <family val="0"/>
    </font>
    <font>
      <b/>
      <sz val="10"/>
      <color indexed="9"/>
      <name val="Arial Cyr"/>
      <family val="0"/>
    </font>
    <font>
      <sz val="10"/>
      <color indexed="10"/>
      <name val="Helv"/>
      <family val="0"/>
    </font>
    <font>
      <b/>
      <sz val="10"/>
      <color indexed="10"/>
      <name val="Arial Cyr"/>
      <family val="0"/>
    </font>
    <font>
      <b/>
      <sz val="11"/>
      <color indexed="9"/>
      <name val="Arial Cyr"/>
      <family val="2"/>
    </font>
    <font>
      <sz val="11"/>
      <color indexed="9"/>
      <name val="Arial Cyr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>
      <alignment vertical="top"/>
      <protection/>
    </xf>
    <xf numFmtId="181" fontId="5" fillId="0" borderId="0">
      <alignment vertical="top"/>
      <protection/>
    </xf>
    <xf numFmtId="182" fontId="5" fillId="2" borderId="0">
      <alignment vertical="top"/>
      <protection/>
    </xf>
    <xf numFmtId="181" fontId="5" fillId="3" borderId="0">
      <alignment vertical="top"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 locked="0"/>
    </xf>
    <xf numFmtId="172" fontId="7" fillId="0" borderId="0">
      <alignment/>
      <protection locked="0"/>
    </xf>
    <xf numFmtId="172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78" fontId="12" fillId="0" borderId="2">
      <alignment/>
      <protection locked="0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78" fontId="18" fillId="7" borderId="2">
      <alignment/>
      <protection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6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83" fontId="21" fillId="0" borderId="0">
      <alignment vertical="top"/>
      <protection/>
    </xf>
    <xf numFmtId="38" fontId="21" fillId="0" borderId="0">
      <alignment vertical="top"/>
      <protection/>
    </xf>
    <xf numFmtId="187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>
      <alignment vertical="top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3" fontId="29" fillId="0" borderId="0">
      <alignment vertical="top"/>
      <protection/>
    </xf>
    <xf numFmtId="38" fontId="29" fillId="0" borderId="0">
      <alignment vertical="top"/>
      <protection/>
    </xf>
    <xf numFmtId="178" fontId="30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3" applyNumberFormat="0" applyAlignment="0" applyProtection="0"/>
    <xf numFmtId="183" fontId="5" fillId="0" borderId="0">
      <alignment vertical="top"/>
      <protection/>
    </xf>
    <xf numFmtId="183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88" fontId="5" fillId="3" borderId="0">
      <alignment vertical="top"/>
      <protection/>
    </xf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9" fillId="23" borderId="7" applyNumberFormat="0" applyFont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36" fillId="2" borderId="8" applyNumberFormat="0" applyAlignment="0" applyProtection="0"/>
    <xf numFmtId="0" fontId="35" fillId="0" borderId="0" applyNumberFormat="0">
      <alignment horizontal="left"/>
      <protection/>
    </xf>
    <xf numFmtId="4" fontId="37" fillId="22" borderId="8" applyNumberFormat="0" applyProtection="0">
      <alignment vertical="center"/>
    </xf>
    <xf numFmtId="4" fontId="38" fillId="22" borderId="8" applyNumberFormat="0" applyProtection="0">
      <alignment vertical="center"/>
    </xf>
    <xf numFmtId="4" fontId="37" fillId="22" borderId="8" applyNumberFormat="0" applyProtection="0">
      <alignment horizontal="left" vertical="center" indent="1"/>
    </xf>
    <xf numFmtId="4" fontId="37" fillId="2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7" fillId="5" borderId="8" applyNumberFormat="0" applyProtection="0">
      <alignment horizontal="right" vertical="center"/>
    </xf>
    <xf numFmtId="4" fontId="37" fillId="10" borderId="8" applyNumberFormat="0" applyProtection="0">
      <alignment horizontal="right" vertical="center"/>
    </xf>
    <xf numFmtId="4" fontId="37" fillId="18" borderId="8" applyNumberFormat="0" applyProtection="0">
      <alignment horizontal="right" vertical="center"/>
    </xf>
    <xf numFmtId="4" fontId="37" fillId="12" borderId="8" applyNumberFormat="0" applyProtection="0">
      <alignment horizontal="right" vertical="center"/>
    </xf>
    <xf numFmtId="4" fontId="37" fillId="16" borderId="8" applyNumberFormat="0" applyProtection="0">
      <alignment horizontal="right" vertical="center"/>
    </xf>
    <xf numFmtId="4" fontId="37" fillId="20" borderId="8" applyNumberFormat="0" applyProtection="0">
      <alignment horizontal="right" vertical="center"/>
    </xf>
    <xf numFmtId="4" fontId="37" fillId="19" borderId="8" applyNumberFormat="0" applyProtection="0">
      <alignment horizontal="right" vertical="center"/>
    </xf>
    <xf numFmtId="4" fontId="37" fillId="24" borderId="8" applyNumberFormat="0" applyProtection="0">
      <alignment horizontal="right" vertical="center"/>
    </xf>
    <xf numFmtId="4" fontId="37" fillId="11" borderId="8" applyNumberFormat="0" applyProtection="0">
      <alignment horizontal="right" vertical="center"/>
    </xf>
    <xf numFmtId="4" fontId="39" fillId="25" borderId="8" applyNumberFormat="0" applyProtection="0">
      <alignment horizontal="left" vertical="center" indent="1"/>
    </xf>
    <xf numFmtId="4" fontId="37" fillId="26" borderId="9" applyNumberFormat="0" applyProtection="0">
      <alignment horizontal="left" vertical="center" indent="1"/>
    </xf>
    <xf numFmtId="4" fontId="40" fillId="27" borderId="0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7" fillId="26" borderId="8" applyNumberFormat="0" applyProtection="0">
      <alignment horizontal="left" vertical="center" indent="1"/>
    </xf>
    <xf numFmtId="4" fontId="37" fillId="28" borderId="8" applyNumberFormat="0" applyProtection="0">
      <alignment horizontal="left" vertical="center" indent="1"/>
    </xf>
    <xf numFmtId="0" fontId="16" fillId="28" borderId="8" applyNumberFormat="0" applyProtection="0">
      <alignment horizontal="left" vertical="center" indent="1"/>
    </xf>
    <xf numFmtId="0" fontId="16" fillId="28" borderId="8" applyNumberFormat="0" applyProtection="0">
      <alignment horizontal="left" vertical="center" indent="1"/>
    </xf>
    <xf numFmtId="0" fontId="16" fillId="21" borderId="8" applyNumberFormat="0" applyProtection="0">
      <alignment horizontal="left" vertical="center" indent="1"/>
    </xf>
    <xf numFmtId="0" fontId="16" fillId="21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2" fillId="0" borderId="0">
      <alignment/>
      <protection/>
    </xf>
    <xf numFmtId="4" fontId="37" fillId="23" borderId="8" applyNumberFormat="0" applyProtection="0">
      <alignment vertical="center"/>
    </xf>
    <xf numFmtId="4" fontId="38" fillId="23" borderId="8" applyNumberFormat="0" applyProtection="0">
      <alignment vertical="center"/>
    </xf>
    <xf numFmtId="4" fontId="37" fillId="23" borderId="8" applyNumberFormat="0" applyProtection="0">
      <alignment horizontal="left" vertical="center" indent="1"/>
    </xf>
    <xf numFmtId="4" fontId="37" fillId="23" borderId="8" applyNumberFormat="0" applyProtection="0">
      <alignment horizontal="left" vertical="center" indent="1"/>
    </xf>
    <xf numFmtId="4" fontId="37" fillId="26" borderId="8" applyNumberFormat="0" applyProtection="0">
      <alignment horizontal="right" vertical="center"/>
    </xf>
    <xf numFmtId="4" fontId="38" fillId="26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41" fillId="0" borderId="0">
      <alignment/>
      <protection/>
    </xf>
    <xf numFmtId="4" fontId="42" fillId="26" borderId="8" applyNumberFormat="0" applyProtection="0">
      <alignment horizontal="right" vertical="center"/>
    </xf>
    <xf numFmtId="183" fontId="43" fillId="29" borderId="0">
      <alignment horizontal="right" vertical="top"/>
      <protection/>
    </xf>
    <xf numFmtId="38" fontId="43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17" fillId="0" borderId="10" applyNumberFormat="0" applyFont="0" applyFill="0" applyAlignment="0" applyProtection="0"/>
    <xf numFmtId="0" fontId="4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78" fontId="12" fillId="0" borderId="2">
      <alignment/>
      <protection locked="0"/>
    </xf>
    <xf numFmtId="0" fontId="32" fillId="8" borderId="3" applyNumberFormat="0" applyAlignment="0" applyProtection="0"/>
    <xf numFmtId="0" fontId="36" fillId="2" borderId="8" applyNumberFormat="0" applyAlignment="0" applyProtection="0"/>
    <xf numFmtId="0" fontId="14" fillId="2" borderId="3" applyNumberFormat="0" applyAlignment="0" applyProtection="0"/>
    <xf numFmtId="0" fontId="46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13" applyBorder="0">
      <alignment horizontal="center" vertical="center" wrapText="1"/>
      <protection/>
    </xf>
    <xf numFmtId="178" fontId="18" fillId="7" borderId="2">
      <alignment/>
      <protection/>
    </xf>
    <xf numFmtId="4" fontId="0" fillId="22" borderId="14" applyBorder="0">
      <alignment horizontal="right"/>
      <protection/>
    </xf>
    <xf numFmtId="49" fontId="51" fillId="0" borderId="0" applyBorder="0">
      <alignment vertical="center"/>
      <protection/>
    </xf>
    <xf numFmtId="0" fontId="52" fillId="0" borderId="15" applyNumberFormat="0" applyFill="0" applyAlignment="0" applyProtection="0"/>
    <xf numFmtId="3" fontId="18" fillId="0" borderId="14" applyBorder="0">
      <alignment vertical="center"/>
      <protection/>
    </xf>
    <xf numFmtId="0" fontId="15" fillId="21" borderId="4" applyNumberFormat="0" applyAlignment="0" applyProtection="0"/>
    <xf numFmtId="0" fontId="53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5" fillId="0" borderId="0">
      <alignment horizontal="centerContinuous" vertical="center" wrapText="1"/>
      <protection/>
    </xf>
    <xf numFmtId="0" fontId="4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79" fontId="57" fillId="22" borderId="16" applyNumberFormat="0" applyBorder="0" applyAlignment="0">
      <protection locked="0"/>
    </xf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6" applyNumberFormat="0" applyFill="0" applyAlignment="0" applyProtection="0"/>
    <xf numFmtId="0" fontId="6" fillId="0" borderId="0">
      <alignment/>
      <protection/>
    </xf>
    <xf numFmtId="183" fontId="4" fillId="0" borderId="0">
      <alignment vertical="top"/>
      <protection/>
    </xf>
    <xf numFmtId="38" fontId="4" fillId="0" borderId="0">
      <alignment vertical="top"/>
      <protection/>
    </xf>
    <xf numFmtId="3" fontId="58" fillId="0" borderId="0">
      <alignment/>
      <protection/>
    </xf>
    <xf numFmtId="0" fontId="45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7" applyBorder="0">
      <alignment horizontal="right"/>
      <protection/>
    </xf>
    <xf numFmtId="4" fontId="0" fillId="3" borderId="14" applyFont="0" applyBorder="0">
      <alignment horizontal="right"/>
      <protection/>
    </xf>
    <xf numFmtId="0" fontId="24" fillId="3" borderId="0" applyNumberFormat="0" applyBorder="0" applyAlignment="0" applyProtection="0"/>
    <xf numFmtId="180" fontId="12" fillId="0" borderId="14" applyFont="0" applyFill="0" applyBorder="0" applyProtection="0">
      <alignment horizontal="center" vertical="center"/>
    </xf>
    <xf numFmtId="172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146">
    <xf numFmtId="49" fontId="0" fillId="0" borderId="0" xfId="0" applyNumberFormat="1" applyAlignment="1">
      <alignment vertical="top"/>
    </xf>
    <xf numFmtId="0" fontId="60" fillId="0" borderId="0" xfId="226" applyFont="1">
      <alignment/>
      <protection/>
    </xf>
    <xf numFmtId="0" fontId="60" fillId="0" borderId="0" xfId="226" applyFont="1" applyAlignment="1">
      <alignment/>
      <protection/>
    </xf>
    <xf numFmtId="49" fontId="0" fillId="0" borderId="0" xfId="0" applyNumberFormat="1" applyAlignment="1">
      <alignment vertical="top" wrapText="1"/>
    </xf>
    <xf numFmtId="4" fontId="60" fillId="0" borderId="0" xfId="226" applyNumberFormat="1" applyFont="1" applyAlignment="1">
      <alignment/>
      <protection/>
    </xf>
    <xf numFmtId="0" fontId="6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16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/>
    </xf>
    <xf numFmtId="0" fontId="66" fillId="0" borderId="20" xfId="0" applyFont="1" applyFill="1" applyBorder="1" applyAlignment="1">
      <alignment horizontal="center"/>
    </xf>
    <xf numFmtId="0" fontId="66" fillId="0" borderId="14" xfId="0" applyFont="1" applyFill="1" applyBorder="1" applyAlignment="1">
      <alignment/>
    </xf>
    <xf numFmtId="0" fontId="66" fillId="0" borderId="14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1" fillId="0" borderId="0" xfId="0" applyFont="1" applyFill="1" applyAlignment="1">
      <alignment/>
    </xf>
    <xf numFmtId="200" fontId="68" fillId="0" borderId="22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200" fontId="68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>
      <alignment horizontal="right"/>
    </xf>
    <xf numFmtId="0" fontId="60" fillId="0" borderId="14" xfId="227" applyFont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 wrapText="1"/>
    </xf>
    <xf numFmtId="0" fontId="60" fillId="0" borderId="0" xfId="227" applyFont="1" applyBorder="1" applyAlignment="1">
      <alignment horizontal="center" vertical="center" wrapText="1"/>
      <protection/>
    </xf>
    <xf numFmtId="0" fontId="60" fillId="0" borderId="0" xfId="227" applyFont="1" applyAlignment="1">
      <alignment vertical="center"/>
      <protection/>
    </xf>
    <xf numFmtId="49" fontId="60" fillId="0" borderId="0" xfId="0" applyNumberFormat="1" applyFont="1" applyAlignment="1">
      <alignment vertical="center"/>
    </xf>
    <xf numFmtId="0" fontId="60" fillId="30" borderId="14" xfId="227" applyFont="1" applyFill="1" applyBorder="1" applyAlignment="1">
      <alignment horizontal="center" vertical="center"/>
      <protection/>
    </xf>
    <xf numFmtId="0" fontId="60" fillId="0" borderId="14" xfId="227" applyFont="1" applyBorder="1" applyAlignment="1">
      <alignment horizontal="center" vertical="center"/>
      <protection/>
    </xf>
    <xf numFmtId="0" fontId="60" fillId="0" borderId="14" xfId="227" applyFont="1" applyBorder="1" applyAlignment="1">
      <alignment vertical="center"/>
      <protection/>
    </xf>
    <xf numFmtId="0" fontId="60" fillId="0" borderId="14" xfId="227" applyFont="1" applyBorder="1" applyAlignment="1">
      <alignment vertical="center" wrapText="1"/>
      <protection/>
    </xf>
    <xf numFmtId="0" fontId="63" fillId="0" borderId="14" xfId="227" applyFont="1" applyBorder="1" applyAlignment="1">
      <alignment vertical="center"/>
      <protection/>
    </xf>
    <xf numFmtId="0" fontId="61" fillId="0" borderId="14" xfId="227" applyFont="1" applyBorder="1" applyAlignment="1">
      <alignment horizontal="center" vertical="center"/>
      <protection/>
    </xf>
    <xf numFmtId="0" fontId="61" fillId="0" borderId="14" xfId="227" applyFont="1" applyBorder="1" applyAlignment="1">
      <alignment vertical="center" wrapText="1"/>
      <protection/>
    </xf>
    <xf numFmtId="0" fontId="60" fillId="0" borderId="0" xfId="227" applyFont="1" applyBorder="1" applyAlignment="1">
      <alignment horizontal="center" vertical="center"/>
      <protection/>
    </xf>
    <xf numFmtId="0" fontId="60" fillId="0" borderId="0" xfId="227" applyFont="1" applyBorder="1" applyAlignment="1">
      <alignment vertical="center" wrapText="1"/>
      <protection/>
    </xf>
    <xf numFmtId="3" fontId="60" fillId="0" borderId="0" xfId="227" applyNumberFormat="1" applyFont="1" applyBorder="1" applyAlignment="1">
      <alignment vertical="center"/>
      <protection/>
    </xf>
    <xf numFmtId="0" fontId="60" fillId="0" borderId="0" xfId="227" applyFont="1" applyAlignment="1">
      <alignment horizontal="center" vertical="center"/>
      <protection/>
    </xf>
    <xf numFmtId="4" fontId="60" fillId="22" borderId="14" xfId="227" applyNumberFormat="1" applyFont="1" applyFill="1" applyBorder="1" applyAlignment="1">
      <alignment horizontal="right" vertical="center"/>
      <protection/>
    </xf>
    <xf numFmtId="4" fontId="60" fillId="3" borderId="14" xfId="227" applyNumberFormat="1" applyFont="1" applyFill="1" applyBorder="1" applyAlignment="1">
      <alignment horizontal="right" vertical="center"/>
      <protection/>
    </xf>
    <xf numFmtId="4" fontId="61" fillId="3" borderId="14" xfId="227" applyNumberFormat="1" applyFont="1" applyFill="1" applyBorder="1" applyAlignment="1">
      <alignment horizontal="right" vertical="center"/>
      <protection/>
    </xf>
    <xf numFmtId="4" fontId="62" fillId="3" borderId="14" xfId="257" applyNumberFormat="1" applyFont="1" applyFill="1" applyBorder="1">
      <alignment horizontal="right"/>
      <protection/>
    </xf>
    <xf numFmtId="0" fontId="63" fillId="0" borderId="14" xfId="227" applyFont="1" applyBorder="1" applyAlignment="1">
      <alignment vertical="center" wrapText="1"/>
      <protection/>
    </xf>
    <xf numFmtId="49" fontId="63" fillId="0" borderId="14" xfId="0" applyNumberFormat="1" applyFont="1" applyBorder="1" applyAlignment="1">
      <alignment horizontal="left" vertical="center"/>
    </xf>
    <xf numFmtId="49" fontId="63" fillId="0" borderId="14" xfId="0" applyNumberFormat="1" applyFont="1" applyBorder="1" applyAlignment="1">
      <alignment horizontal="left" vertical="center" wrapText="1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0" fontId="60" fillId="31" borderId="14" xfId="227" applyFont="1" applyFill="1" applyBorder="1" applyAlignment="1">
      <alignment horizontal="center" vertical="center"/>
      <protection/>
    </xf>
    <xf numFmtId="0" fontId="60" fillId="31" borderId="14" xfId="227" applyFont="1" applyFill="1" applyBorder="1" applyAlignment="1">
      <alignment vertical="center"/>
      <protection/>
    </xf>
    <xf numFmtId="4" fontId="60" fillId="31" borderId="14" xfId="227" applyNumberFormat="1" applyFont="1" applyFill="1" applyBorder="1" applyAlignment="1">
      <alignment horizontal="right" vertical="center"/>
      <protection/>
    </xf>
    <xf numFmtId="4" fontId="60" fillId="31" borderId="14" xfId="227" applyNumberFormat="1" applyFont="1" applyFill="1" applyBorder="1" applyAlignment="1">
      <alignment horizontal="center" vertical="center"/>
      <protection/>
    </xf>
    <xf numFmtId="4" fontId="60" fillId="31" borderId="14" xfId="227" applyNumberFormat="1" applyFont="1" applyFill="1" applyBorder="1" applyAlignment="1">
      <alignment horizontal="left" vertical="center"/>
      <protection/>
    </xf>
    <xf numFmtId="0" fontId="60" fillId="31" borderId="14" xfId="227" applyFont="1" applyFill="1" applyBorder="1" applyAlignment="1">
      <alignment vertical="center" wrapText="1"/>
      <protection/>
    </xf>
    <xf numFmtId="16" fontId="60" fillId="0" borderId="14" xfId="227" applyNumberFormat="1" applyFont="1" applyBorder="1" applyAlignment="1">
      <alignment horizontal="right" vertical="center"/>
      <protection/>
    </xf>
    <xf numFmtId="0" fontId="60" fillId="0" borderId="14" xfId="227" applyFont="1" applyBorder="1" applyAlignment="1">
      <alignment horizontal="right" vertical="center"/>
      <protection/>
    </xf>
    <xf numFmtId="4" fontId="76" fillId="3" borderId="14" xfId="227" applyNumberFormat="1" applyFont="1" applyFill="1" applyBorder="1" applyAlignment="1">
      <alignment horizontal="right" vertical="center"/>
      <protection/>
    </xf>
    <xf numFmtId="49" fontId="60" fillId="0" borderId="0" xfId="0" applyNumberFormat="1" applyFont="1" applyFill="1" applyAlignment="1">
      <alignment vertical="center"/>
    </xf>
    <xf numFmtId="49" fontId="77" fillId="0" borderId="0" xfId="0" applyNumberFormat="1" applyFont="1" applyFill="1" applyAlignment="1">
      <alignment vertical="center"/>
    </xf>
    <xf numFmtId="4" fontId="78" fillId="22" borderId="14" xfId="227" applyNumberFormat="1" applyFont="1" applyFill="1" applyBorder="1" applyAlignment="1">
      <alignment horizontal="right" vertical="center"/>
      <protection/>
    </xf>
    <xf numFmtId="4" fontId="78" fillId="3" borderId="14" xfId="227" applyNumberFormat="1" applyFont="1" applyFill="1" applyBorder="1" applyAlignment="1">
      <alignment horizontal="right" vertical="center"/>
      <protection/>
    </xf>
    <xf numFmtId="0" fontId="73" fillId="0" borderId="0" xfId="0" applyFont="1" applyFill="1" applyAlignment="1">
      <alignment horizontal="center" wrapText="1"/>
    </xf>
    <xf numFmtId="0" fontId="66" fillId="0" borderId="20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64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/>
    </xf>
    <xf numFmtId="0" fontId="61" fillId="0" borderId="0" xfId="227" applyFont="1" applyAlignment="1">
      <alignment horizontal="center" vertical="center" wrapText="1"/>
      <protection/>
    </xf>
    <xf numFmtId="0" fontId="61" fillId="0" borderId="0" xfId="227" applyFont="1" applyAlignment="1">
      <alignment horizontal="center" vertical="center"/>
      <protection/>
    </xf>
    <xf numFmtId="0" fontId="60" fillId="0" borderId="14" xfId="227" applyFont="1" applyBorder="1" applyAlignment="1">
      <alignment horizontal="center" vertical="center" wrapText="1"/>
      <protection/>
    </xf>
    <xf numFmtId="0" fontId="60" fillId="0" borderId="18" xfId="227" applyFont="1" applyBorder="1" applyAlignment="1">
      <alignment horizontal="center" vertical="center" wrapText="1"/>
      <protection/>
    </xf>
    <xf numFmtId="0" fontId="60" fillId="0" borderId="19" xfId="227" applyFont="1" applyBorder="1" applyAlignment="1">
      <alignment horizontal="center" vertical="center" wrapText="1"/>
      <protection/>
    </xf>
    <xf numFmtId="0" fontId="60" fillId="0" borderId="20" xfId="227" applyFont="1" applyFill="1" applyBorder="1" applyAlignment="1">
      <alignment horizontal="center" vertical="center" wrapText="1"/>
      <protection/>
    </xf>
    <xf numFmtId="0" fontId="60" fillId="0" borderId="27" xfId="227" applyFont="1" applyFill="1" applyBorder="1" applyAlignment="1">
      <alignment horizontal="center" vertical="center" wrapText="1"/>
      <protection/>
    </xf>
    <xf numFmtId="2" fontId="60" fillId="0" borderId="0" xfId="0" applyNumberFormat="1" applyFont="1" applyAlignment="1">
      <alignment vertical="center"/>
    </xf>
    <xf numFmtId="193" fontId="6" fillId="0" borderId="0" xfId="0" applyNumberFormat="1" applyFont="1" applyFill="1" applyAlignment="1">
      <alignment/>
    </xf>
    <xf numFmtId="196" fontId="6" fillId="0" borderId="0" xfId="0" applyNumberFormat="1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200" fontId="70" fillId="0" borderId="22" xfId="0" applyNumberFormat="1" applyFont="1" applyFill="1" applyBorder="1" applyAlignment="1">
      <alignment horizontal="center"/>
    </xf>
    <xf numFmtId="200" fontId="1" fillId="0" borderId="14" xfId="0" applyNumberFormat="1" applyFont="1" applyFill="1" applyBorder="1" applyAlignment="1">
      <alignment horizontal="center"/>
    </xf>
    <xf numFmtId="200" fontId="1" fillId="0" borderId="14" xfId="0" applyNumberFormat="1" applyFont="1" applyFill="1" applyBorder="1" applyAlignment="1">
      <alignment horizontal="center"/>
    </xf>
  </cellXfs>
  <cellStyles count="250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 Мой 2" xfId="20"/>
    <cellStyle name="_Model_RAB_MRSK_svod" xfId="21"/>
    <cellStyle name="_Model_RAB_MRSK_svod 2" xfId="22"/>
    <cellStyle name="_выручка по присоединениям2" xfId="23"/>
    <cellStyle name="_Исходные данные для модели" xfId="24"/>
    <cellStyle name="_МОДЕЛЬ_1 (2)" xfId="25"/>
    <cellStyle name="_МОДЕЛЬ_1 (2) 2" xfId="26"/>
    <cellStyle name="_НВВ 2009 постатейно свод по филиалам_09_02_09" xfId="27"/>
    <cellStyle name="_НВВ 2009 постатейно свод по филиалам_для Валентина" xfId="28"/>
    <cellStyle name="_Омск" xfId="29"/>
    <cellStyle name="_пр 5 тариф RAB" xfId="30"/>
    <cellStyle name="_пр 5 тариф RAB 2" xfId="31"/>
    <cellStyle name="_Предожение _ДБП_2009 г ( согласованные БП)  (2)" xfId="32"/>
    <cellStyle name="_Приложение МТС-3-КС" xfId="33"/>
    <cellStyle name="_Приложение-МТС--2-1" xfId="34"/>
    <cellStyle name="_Расчет RAB_22072008" xfId="35"/>
    <cellStyle name="_Расчет RAB_22072008 2" xfId="36"/>
    <cellStyle name="_Расчет RAB_Лен и МОЭСК_с 2010 года_14.04.2009_со сглаж_version 3.0_без ФСК" xfId="37"/>
    <cellStyle name="_Расчет RAB_Лен и МОЭСК_с 2010 года_14.04.2009_со сглаж_version 3.0_без ФСК 2" xfId="38"/>
    <cellStyle name="_Свод по ИПР (2)" xfId="39"/>
    <cellStyle name="_таблицы для расчетов28-04-08_2006-2009_прибыль корр_по ИА" xfId="40"/>
    <cellStyle name="_таблицы для расчетов28-04-08_2006-2009с ИА" xfId="41"/>
    <cellStyle name="_Форма 6  РТК.xls(отчет по Адр пр. ЛО)" xfId="42"/>
    <cellStyle name="_Формат разбивки по МРСК_РСК" xfId="43"/>
    <cellStyle name="_Формат_для Согласования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— акцент1" xfId="57"/>
    <cellStyle name="20% — акцент2" xfId="58"/>
    <cellStyle name="20% — акцент3" xfId="59"/>
    <cellStyle name="20% — акцент4" xfId="60"/>
    <cellStyle name="20% — акцент5" xfId="61"/>
    <cellStyle name="20% — акцент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— акцент1" xfId="81"/>
    <cellStyle name="60% — акцент2" xfId="82"/>
    <cellStyle name="60% — акцент3" xfId="83"/>
    <cellStyle name="60% — акцент4" xfId="84"/>
    <cellStyle name="60% — акцент5" xfId="85"/>
    <cellStyle name="60% —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Ăčďĺđńńűëęŕ" xfId="93"/>
    <cellStyle name="Áĺççŕůčňíűé" xfId="94"/>
    <cellStyle name="Äĺíĺćíűé [0]_(ňŕá 3č)" xfId="95"/>
    <cellStyle name="Äĺíĺćíűé_(ňŕá 3č)" xfId="96"/>
    <cellStyle name="Bad" xfId="97"/>
    <cellStyle name="Calculation" xfId="98"/>
    <cellStyle name="Check Cell" xfId="99"/>
    <cellStyle name="Comma [0]_laroux" xfId="100"/>
    <cellStyle name="Comma_laroux" xfId="101"/>
    <cellStyle name="Comma0" xfId="102"/>
    <cellStyle name="Çŕůčňíűé" xfId="103"/>
    <cellStyle name="Currency [0]" xfId="104"/>
    <cellStyle name="Currency [0] 2" xfId="105"/>
    <cellStyle name="Currency_laroux" xfId="106"/>
    <cellStyle name="Currency0" xfId="107"/>
    <cellStyle name="Date" xfId="108"/>
    <cellStyle name="Dates" xfId="109"/>
    <cellStyle name="E-mail" xfId="110"/>
    <cellStyle name="E-mail 2" xfId="111"/>
    <cellStyle name="Euro" xfId="112"/>
    <cellStyle name="Explanatory Text" xfId="113"/>
    <cellStyle name="Fixed" xfId="114"/>
    <cellStyle name="Good" xfId="115"/>
    <cellStyle name="Heading" xfId="116"/>
    <cellStyle name="Heading 1" xfId="117"/>
    <cellStyle name="Heading 2" xfId="118"/>
    <cellStyle name="Heading 3" xfId="119"/>
    <cellStyle name="Heading 4" xfId="120"/>
    <cellStyle name="Heading2" xfId="121"/>
    <cellStyle name="Heading2 2" xfId="122"/>
    <cellStyle name="Îáű÷íűé__FES" xfId="123"/>
    <cellStyle name="Îňęđűâŕâřŕ˙ń˙ ăčďĺđńńűëęŕ" xfId="124"/>
    <cellStyle name="Input" xfId="125"/>
    <cellStyle name="Inputs" xfId="126"/>
    <cellStyle name="Inputs (const)" xfId="127"/>
    <cellStyle name="Inputs (const) 2" xfId="128"/>
    <cellStyle name="Inputs 2" xfId="129"/>
    <cellStyle name="Inputs 3" xfId="130"/>
    <cellStyle name="Inputs 4" xfId="131"/>
    <cellStyle name="Inputs 5" xfId="132"/>
    <cellStyle name="Inputs Co" xfId="133"/>
    <cellStyle name="Linked Cell" xfId="134"/>
    <cellStyle name="Neutral" xfId="135"/>
    <cellStyle name="Normal_38" xfId="136"/>
    <cellStyle name="Normal1" xfId="137"/>
    <cellStyle name="Note" xfId="138"/>
    <cellStyle name="Ôčíŕíńîâűé [0]_(ňŕá 3č)" xfId="139"/>
    <cellStyle name="Ôčíŕíńîâűé_(ňŕá 3č)" xfId="140"/>
    <cellStyle name="Output" xfId="141"/>
    <cellStyle name="Price_Body" xfId="142"/>
    <cellStyle name="SAPBEXaggData" xfId="143"/>
    <cellStyle name="SAPBEXaggDataEmph" xfId="144"/>
    <cellStyle name="SAPBEXaggItem" xfId="145"/>
    <cellStyle name="SAPBEXaggItemX" xfId="146"/>
    <cellStyle name="SAPBEXchaText" xfId="147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Item" xfId="158"/>
    <cellStyle name="SAPBEXfilterText" xfId="159"/>
    <cellStyle name="SAPBEXformats" xfId="160"/>
    <cellStyle name="SAPBEXheaderItem" xfId="161"/>
    <cellStyle name="SAPBEXheaderText" xfId="162"/>
    <cellStyle name="SAPBEXHLevel0" xfId="163"/>
    <cellStyle name="SAPBEXHLevel0X" xfId="164"/>
    <cellStyle name="SAPBEXHLevel1" xfId="165"/>
    <cellStyle name="SAPBEXHLevel1X" xfId="166"/>
    <cellStyle name="SAPBEXHLevel2" xfId="167"/>
    <cellStyle name="SAPBEXHLevel2X" xfId="168"/>
    <cellStyle name="SAPBEXHLevel3" xfId="169"/>
    <cellStyle name="SAPBEXHLevel3X" xfId="170"/>
    <cellStyle name="SAPBEXinputData" xfId="171"/>
    <cellStyle name="SAPBEXresData" xfId="172"/>
    <cellStyle name="SAPBEXresDataEmph" xfId="173"/>
    <cellStyle name="SAPBEXresItem" xfId="174"/>
    <cellStyle name="SAPBEXresItemX" xfId="175"/>
    <cellStyle name="SAPBEXstdData" xfId="176"/>
    <cellStyle name="SAPBEXstdDataEmph" xfId="177"/>
    <cellStyle name="SAPBEXstdItem" xfId="178"/>
    <cellStyle name="SAPBEXstdItemX" xfId="179"/>
    <cellStyle name="SAPBEXtitle" xfId="180"/>
    <cellStyle name="SAPBEXundefined" xfId="181"/>
    <cellStyle name="Table Heading" xfId="182"/>
    <cellStyle name="Table Heading 2" xfId="183"/>
    <cellStyle name="Title" xfId="184"/>
    <cellStyle name="Total" xfId="185"/>
    <cellStyle name="Warning Text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Беззащитный" xfId="193"/>
    <cellStyle name="Ввод " xfId="194"/>
    <cellStyle name="Вывод" xfId="195"/>
    <cellStyle name="Вычисление" xfId="196"/>
    <cellStyle name="Hyperlink" xfId="197"/>
    <cellStyle name="Currency" xfId="198"/>
    <cellStyle name="Currency [0]" xfId="199"/>
    <cellStyle name="Заголовок" xfId="200"/>
    <cellStyle name="Заголовок 1" xfId="201"/>
    <cellStyle name="Заголовок 2" xfId="202"/>
    <cellStyle name="Заголовок 3" xfId="203"/>
    <cellStyle name="Заголовок 4" xfId="204"/>
    <cellStyle name="ЗаголовокСтолбца" xfId="205"/>
    <cellStyle name="Защитный" xfId="206"/>
    <cellStyle name="Значение" xfId="207"/>
    <cellStyle name="Зоголовок" xfId="208"/>
    <cellStyle name="Итог" xfId="209"/>
    <cellStyle name="Итого" xfId="210"/>
    <cellStyle name="Контрольная ячейка" xfId="211"/>
    <cellStyle name="Мои наименования показателей" xfId="212"/>
    <cellStyle name="Мой заголовок" xfId="213"/>
    <cellStyle name="Мой заголовок листа" xfId="214"/>
    <cellStyle name="Название" xfId="215"/>
    <cellStyle name="Нейтральный" xfId="216"/>
    <cellStyle name="Обычный 2" xfId="217"/>
    <cellStyle name="Обычный 2 2" xfId="218"/>
    <cellStyle name="Обычный 2_Расчет баланса и НВВ для сетевых организаций" xfId="219"/>
    <cellStyle name="Обычный 3" xfId="220"/>
    <cellStyle name="Обычный 4" xfId="221"/>
    <cellStyle name="Обычный 4 2" xfId="222"/>
    <cellStyle name="Обычный 4_Исходные данные для модели" xfId="223"/>
    <cellStyle name="Обычный 5" xfId="224"/>
    <cellStyle name="Обычный 6" xfId="225"/>
    <cellStyle name="Обычный_Расчет баланса и НВВ для сетевых организаций" xfId="226"/>
    <cellStyle name="Обычный_тарифы на 2002г с 1-01" xfId="227"/>
    <cellStyle name="Followed Hyperlink" xfId="228"/>
    <cellStyle name="Плохой" xfId="229"/>
    <cellStyle name="По центру с переносом" xfId="230"/>
    <cellStyle name="По ширине с переносом" xfId="231"/>
    <cellStyle name="Поле ввода" xfId="232"/>
    <cellStyle name="Пояснение" xfId="233"/>
    <cellStyle name="Примечание" xfId="234"/>
    <cellStyle name="Percent" xfId="235"/>
    <cellStyle name="Процентный 2" xfId="236"/>
    <cellStyle name="Процентный 2 2" xfId="237"/>
    <cellStyle name="Процентный 2 3" xfId="238"/>
    <cellStyle name="Процентный 3" xfId="239"/>
    <cellStyle name="Связанная ячейка" xfId="240"/>
    <cellStyle name="Стиль 1" xfId="241"/>
    <cellStyle name="Стиль 1 2" xfId="242"/>
    <cellStyle name="Стиль 1 2 2" xfId="243"/>
    <cellStyle name="ТЕКСТ" xfId="244"/>
    <cellStyle name="Текст предупреждения" xfId="245"/>
    <cellStyle name="Текстовый" xfId="246"/>
    <cellStyle name="Текстовый 2" xfId="247"/>
    <cellStyle name="Тысячи [0]_22гк" xfId="248"/>
    <cellStyle name="Тысячи_22гк" xfId="249"/>
    <cellStyle name="Comma" xfId="250"/>
    <cellStyle name="Comma [0]" xfId="251"/>
    <cellStyle name="Финансовый 2" xfId="252"/>
    <cellStyle name="Финансовый 3" xfId="253"/>
    <cellStyle name="Формула" xfId="254"/>
    <cellStyle name="Формула 2" xfId="255"/>
    <cellStyle name="Формула_A РТ 2009 Рязаньэнерго" xfId="256"/>
    <cellStyle name="Формула_GRES.2007.5" xfId="257"/>
    <cellStyle name="ФормулаВБ" xfId="258"/>
    <cellStyle name="ФормулаНаКонтроль" xfId="259"/>
    <cellStyle name="Хороший" xfId="260"/>
    <cellStyle name="Цифры по центру с десятыми" xfId="261"/>
    <cellStyle name="Џђћ–…ќ’ќ›‰" xfId="262"/>
    <cellStyle name="Шапка таблицы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54</xdr:row>
      <xdr:rowOff>19050</xdr:rowOff>
    </xdr:from>
    <xdr:to>
      <xdr:col>4</xdr:col>
      <xdr:colOff>1343025</xdr:colOff>
      <xdr:row>57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0372725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2800350</xdr:colOff>
      <xdr:row>57</xdr:row>
      <xdr:rowOff>47625</xdr:rowOff>
    </xdr:from>
    <xdr:to>
      <xdr:col>1</xdr:col>
      <xdr:colOff>4057650</xdr:colOff>
      <xdr:row>60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401300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"/>
  <sheetViews>
    <sheetView zoomScalePageLayoutView="0" workbookViewId="0" topLeftCell="A1">
      <selection activeCell="B14" sqref="B14"/>
    </sheetView>
  </sheetViews>
  <sheetFormatPr defaultColWidth="9.140625" defaultRowHeight="11.25"/>
  <cols>
    <col min="1" max="1" width="5.140625" style="0" customWidth="1"/>
    <col min="2" max="2" width="80.28125" style="0" customWidth="1"/>
  </cols>
  <sheetData>
    <row r="3" spans="1:2" ht="11.25">
      <c r="A3" t="s">
        <v>9</v>
      </c>
      <c r="B3" t="s">
        <v>61</v>
      </c>
    </row>
    <row r="4" spans="2:9" ht="33.75">
      <c r="B4" s="3" t="s">
        <v>64</v>
      </c>
      <c r="C4" s="3"/>
      <c r="D4" s="3"/>
      <c r="E4" s="3"/>
      <c r="F4" s="3"/>
      <c r="G4" s="3"/>
      <c r="H4" s="3"/>
      <c r="I4" s="3"/>
    </row>
    <row r="5" ht="35.25" customHeight="1">
      <c r="B5" s="3" t="s">
        <v>65</v>
      </c>
    </row>
    <row r="6" spans="1:2" ht="11.25">
      <c r="A6" t="s">
        <v>56</v>
      </c>
      <c r="B6" t="s">
        <v>62</v>
      </c>
    </row>
    <row r="7" ht="22.5">
      <c r="B7" s="3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67"/>
  <sheetViews>
    <sheetView zoomScalePageLayoutView="0" workbookViewId="0" topLeftCell="A27">
      <selection activeCell="I27" sqref="I27"/>
    </sheetView>
  </sheetViews>
  <sheetFormatPr defaultColWidth="10.28125" defaultRowHeight="11.25" outlineLevelRow="1"/>
  <cols>
    <col min="1" max="1" width="7.28125" style="5" customWidth="1"/>
    <col min="2" max="4" width="10.28125" style="5" customWidth="1"/>
    <col min="5" max="5" width="20.7109375" style="5" customWidth="1"/>
    <col min="6" max="6" width="14.57421875" style="5" customWidth="1"/>
    <col min="7" max="7" width="16.57421875" style="5" customWidth="1"/>
    <col min="8" max="8" width="12.28125" style="5" customWidth="1"/>
    <col min="9" max="10" width="11.421875" style="40" customWidth="1"/>
    <col min="11" max="11" width="11.421875" style="40" hidden="1" customWidth="1"/>
    <col min="12" max="15" width="11.421875" style="40" customWidth="1"/>
    <col min="16" max="16" width="13.421875" style="40" customWidth="1"/>
    <col min="17" max="17" width="14.00390625" style="40" customWidth="1"/>
    <col min="18" max="16384" width="10.28125" style="5" customWidth="1"/>
  </cols>
  <sheetData>
    <row r="1" ht="12.75" hidden="1" outlineLevel="1"/>
    <row r="2" ht="12.75" outlineLevel="1"/>
    <row r="3" spans="1:8" ht="45.75" customHeight="1" outlineLevel="1">
      <c r="A3" s="94" t="s">
        <v>137</v>
      </c>
      <c r="B3" s="94"/>
      <c r="C3" s="94"/>
      <c r="D3" s="94"/>
      <c r="E3" s="94"/>
      <c r="F3" s="94"/>
      <c r="G3" s="94"/>
      <c r="H3" s="94"/>
    </row>
    <row r="4" spans="1:8" ht="19.5" customHeight="1" outlineLevel="1">
      <c r="A4" s="56"/>
      <c r="B4" s="56"/>
      <c r="C4" s="56"/>
      <c r="D4" s="56"/>
      <c r="E4" s="56"/>
      <c r="F4" s="56"/>
      <c r="G4" s="56"/>
      <c r="H4" s="56"/>
    </row>
    <row r="5" spans="1:13" ht="15">
      <c r="A5" s="129" t="s">
        <v>84</v>
      </c>
      <c r="B5" s="129"/>
      <c r="C5" s="129"/>
      <c r="D5" s="129"/>
      <c r="E5" s="129"/>
      <c r="F5" s="129"/>
      <c r="G5" s="129"/>
      <c r="H5" s="129"/>
      <c r="I5" s="44"/>
      <c r="J5" s="44"/>
      <c r="K5" s="44"/>
      <c r="L5" s="44"/>
      <c r="M5" s="44"/>
    </row>
    <row r="6" spans="1:13" ht="15">
      <c r="A6" s="129" t="s">
        <v>85</v>
      </c>
      <c r="B6" s="129"/>
      <c r="C6" s="129"/>
      <c r="D6" s="129"/>
      <c r="E6" s="129"/>
      <c r="F6" s="129"/>
      <c r="G6" s="129"/>
      <c r="H6" s="129"/>
      <c r="I6" s="44"/>
      <c r="J6" s="44"/>
      <c r="K6" s="44"/>
      <c r="L6" s="44"/>
      <c r="M6" s="44"/>
    </row>
    <row r="7" spans="1:13" ht="15">
      <c r="A7" s="129" t="s">
        <v>135</v>
      </c>
      <c r="B7" s="129"/>
      <c r="C7" s="129"/>
      <c r="D7" s="129"/>
      <c r="E7" s="129"/>
      <c r="F7" s="129"/>
      <c r="G7" s="129"/>
      <c r="H7" s="129"/>
      <c r="I7" s="44"/>
      <c r="J7" s="44"/>
      <c r="K7" s="44"/>
      <c r="L7" s="44"/>
      <c r="M7" s="44"/>
    </row>
    <row r="8" spans="2:8" ht="15" hidden="1" outlineLevel="1">
      <c r="B8" s="6"/>
      <c r="C8" s="6"/>
      <c r="D8" s="6"/>
      <c r="E8" s="6"/>
      <c r="F8" s="6"/>
      <c r="G8" s="6"/>
      <c r="H8" s="6"/>
    </row>
    <row r="9" ht="12.75" collapsed="1">
      <c r="G9" s="7" t="s">
        <v>52</v>
      </c>
    </row>
    <row r="10" spans="1:8" ht="38.25" customHeight="1">
      <c r="A10" s="104" t="s">
        <v>86</v>
      </c>
      <c r="B10" s="115" t="s">
        <v>87</v>
      </c>
      <c r="C10" s="116"/>
      <c r="D10" s="116"/>
      <c r="E10" s="117"/>
      <c r="F10" s="104" t="s">
        <v>51</v>
      </c>
      <c r="G10" s="130" t="s">
        <v>142</v>
      </c>
      <c r="H10" s="131"/>
    </row>
    <row r="11" spans="1:12" ht="12.75">
      <c r="A11" s="114"/>
      <c r="B11" s="118"/>
      <c r="C11" s="119"/>
      <c r="D11" s="119"/>
      <c r="E11" s="120"/>
      <c r="F11" s="114"/>
      <c r="G11" s="104" t="s">
        <v>60</v>
      </c>
      <c r="H11" s="8" t="s">
        <v>88</v>
      </c>
      <c r="K11" s="40">
        <v>223.6195</v>
      </c>
      <c r="L11" s="40">
        <v>223.6195</v>
      </c>
    </row>
    <row r="12" spans="1:12" ht="12.75">
      <c r="A12" s="105"/>
      <c r="B12" s="121"/>
      <c r="C12" s="122"/>
      <c r="D12" s="122"/>
      <c r="E12" s="123"/>
      <c r="F12" s="105"/>
      <c r="G12" s="105"/>
      <c r="H12" s="9" t="s">
        <v>89</v>
      </c>
      <c r="K12" s="40">
        <v>13.781</v>
      </c>
      <c r="L12" s="40">
        <v>13.781</v>
      </c>
    </row>
    <row r="13" spans="1:11" ht="12.75">
      <c r="A13" s="10">
        <v>1</v>
      </c>
      <c r="B13" s="101">
        <v>2</v>
      </c>
      <c r="C13" s="102"/>
      <c r="D13" s="102"/>
      <c r="E13" s="103"/>
      <c r="F13" s="11">
        <v>3</v>
      </c>
      <c r="G13" s="101">
        <v>4</v>
      </c>
      <c r="H13" s="103"/>
      <c r="K13" s="141">
        <v>223.6195</v>
      </c>
    </row>
    <row r="14" spans="1:11" ht="29.25" customHeight="1">
      <c r="A14" s="35" t="s">
        <v>9</v>
      </c>
      <c r="B14" s="106" t="s">
        <v>110</v>
      </c>
      <c r="C14" s="107"/>
      <c r="D14" s="107"/>
      <c r="E14" s="108"/>
      <c r="F14" s="36" t="s">
        <v>52</v>
      </c>
      <c r="G14" s="50">
        <f>H14/K14*K13</f>
        <v>24429.124395858304</v>
      </c>
      <c r="H14" s="50">
        <v>1505.4937664171655</v>
      </c>
      <c r="K14" s="140">
        <v>13.781</v>
      </c>
    </row>
    <row r="15" spans="1:8" ht="28.5" customHeight="1">
      <c r="A15" s="35" t="s">
        <v>41</v>
      </c>
      <c r="B15" s="106" t="s">
        <v>111</v>
      </c>
      <c r="C15" s="107"/>
      <c r="D15" s="107"/>
      <c r="E15" s="108"/>
      <c r="F15" s="36" t="s">
        <v>52</v>
      </c>
      <c r="G15" s="50">
        <f>H15/K14*K13</f>
        <v>6243.602392982174</v>
      </c>
      <c r="H15" s="50">
        <v>384.77451464513314</v>
      </c>
    </row>
    <row r="16" spans="1:8" ht="31.5" customHeight="1">
      <c r="A16" s="35" t="s">
        <v>5</v>
      </c>
      <c r="B16" s="106" t="s">
        <v>112</v>
      </c>
      <c r="C16" s="107"/>
      <c r="D16" s="107"/>
      <c r="E16" s="108"/>
      <c r="F16" s="36" t="s">
        <v>52</v>
      </c>
      <c r="G16" s="50">
        <v>0</v>
      </c>
      <c r="H16" s="50">
        <v>0</v>
      </c>
    </row>
    <row r="17" spans="1:9" ht="29.25" customHeight="1">
      <c r="A17" s="35" t="s">
        <v>10</v>
      </c>
      <c r="B17" s="106" t="s">
        <v>90</v>
      </c>
      <c r="C17" s="107"/>
      <c r="D17" s="107"/>
      <c r="E17" s="108"/>
      <c r="F17" s="36" t="s">
        <v>52</v>
      </c>
      <c r="G17" s="50">
        <f>G14+G15</f>
        <v>30672.72678884048</v>
      </c>
      <c r="H17" s="50">
        <f>H14+H15</f>
        <v>1890.2682810622987</v>
      </c>
      <c r="I17" s="40">
        <f>33326*1000</f>
        <v>33326000</v>
      </c>
    </row>
    <row r="18" spans="1:8" ht="16.5" customHeight="1">
      <c r="A18" s="35" t="s">
        <v>42</v>
      </c>
      <c r="B18" s="126" t="s">
        <v>113</v>
      </c>
      <c r="C18" s="127"/>
      <c r="D18" s="127"/>
      <c r="E18" s="128"/>
      <c r="F18" s="52" t="s">
        <v>125</v>
      </c>
      <c r="G18" s="50">
        <v>223.6195</v>
      </c>
      <c r="H18" s="50">
        <v>13.781</v>
      </c>
    </row>
    <row r="19" spans="1:9" ht="12.75">
      <c r="A19" s="13" t="s">
        <v>43</v>
      </c>
      <c r="B19" s="14" t="s">
        <v>91</v>
      </c>
      <c r="C19" s="14"/>
      <c r="D19" s="14"/>
      <c r="E19" s="14"/>
      <c r="F19" s="15" t="s">
        <v>116</v>
      </c>
      <c r="G19" s="51">
        <v>32.353</v>
      </c>
      <c r="H19" s="51">
        <v>2.5</v>
      </c>
      <c r="I19" s="40">
        <f>G19*1000</f>
        <v>32353</v>
      </c>
    </row>
    <row r="20" spans="1:10" ht="25.5">
      <c r="A20" s="11" t="s">
        <v>13</v>
      </c>
      <c r="B20" s="99" t="s">
        <v>136</v>
      </c>
      <c r="C20" s="99"/>
      <c r="D20" s="99"/>
      <c r="E20" s="99"/>
      <c r="F20" s="12" t="s">
        <v>114</v>
      </c>
      <c r="G20" s="54">
        <f>H20</f>
        <v>63008.942702076616</v>
      </c>
      <c r="H20" s="54">
        <f>H17/H19/12*1000</f>
        <v>63008.942702076616</v>
      </c>
      <c r="I20" s="45">
        <f>I17/I19/12</f>
        <v>85.83954089780444</v>
      </c>
      <c r="J20" s="46"/>
    </row>
    <row r="21" spans="1:17" ht="12.75">
      <c r="A21" s="16"/>
      <c r="J21" s="5"/>
      <c r="M21" s="5"/>
      <c r="N21" s="5"/>
      <c r="O21" s="5"/>
      <c r="P21" s="5"/>
      <c r="Q21" s="5"/>
    </row>
    <row r="22" spans="1:17" ht="12.75">
      <c r="A22" s="113" t="s">
        <v>92</v>
      </c>
      <c r="B22" s="113"/>
      <c r="C22" s="113"/>
      <c r="D22" s="113"/>
      <c r="E22" s="113"/>
      <c r="F22" s="113"/>
      <c r="G22" s="113"/>
      <c r="H22" s="113"/>
      <c r="M22" s="5"/>
      <c r="N22" s="5"/>
      <c r="O22" s="5"/>
      <c r="P22" s="5"/>
      <c r="Q22" s="5"/>
    </row>
    <row r="23" spans="1:16" ht="12.75">
      <c r="A23" s="113" t="s">
        <v>93</v>
      </c>
      <c r="B23" s="113"/>
      <c r="C23" s="113"/>
      <c r="D23" s="113"/>
      <c r="E23" s="113"/>
      <c r="F23" s="113"/>
      <c r="G23" s="113"/>
      <c r="H23" s="113"/>
      <c r="P23" s="5"/>
    </row>
    <row r="24" spans="1:8" ht="12.75">
      <c r="A24" s="113" t="s">
        <v>134</v>
      </c>
      <c r="B24" s="113"/>
      <c r="C24" s="113"/>
      <c r="D24" s="113"/>
      <c r="E24" s="113"/>
      <c r="F24" s="113"/>
      <c r="G24" s="113"/>
      <c r="H24" s="113"/>
    </row>
    <row r="26" spans="1:7" ht="11.25" customHeight="1">
      <c r="A26" s="104" t="s">
        <v>86</v>
      </c>
      <c r="B26" s="115" t="s">
        <v>87</v>
      </c>
      <c r="C26" s="116"/>
      <c r="D26" s="116"/>
      <c r="E26" s="117"/>
      <c r="F26" s="104" t="s">
        <v>51</v>
      </c>
      <c r="G26" s="100" t="s">
        <v>143</v>
      </c>
    </row>
    <row r="27" spans="1:7" ht="31.5" customHeight="1">
      <c r="A27" s="105"/>
      <c r="B27" s="121"/>
      <c r="C27" s="122"/>
      <c r="D27" s="122"/>
      <c r="E27" s="123"/>
      <c r="F27" s="105"/>
      <c r="G27" s="100"/>
    </row>
    <row r="28" spans="1:7" ht="12.75">
      <c r="A28" s="17">
        <v>1</v>
      </c>
      <c r="B28" s="101">
        <v>2</v>
      </c>
      <c r="C28" s="102"/>
      <c r="D28" s="102"/>
      <c r="E28" s="103"/>
      <c r="F28" s="11">
        <v>3</v>
      </c>
      <c r="G28" s="11">
        <v>4</v>
      </c>
    </row>
    <row r="29" spans="1:13" ht="12.75">
      <c r="A29" s="11" t="s">
        <v>94</v>
      </c>
      <c r="B29" s="14" t="s">
        <v>95</v>
      </c>
      <c r="C29" s="14"/>
      <c r="D29" s="14"/>
      <c r="E29" s="14"/>
      <c r="F29" s="12" t="s">
        <v>124</v>
      </c>
      <c r="G29" s="53">
        <v>5714.194385026626</v>
      </c>
      <c r="H29" s="43"/>
      <c r="K29" s="40">
        <v>1850</v>
      </c>
      <c r="M29" s="40">
        <f>G29/K29</f>
        <v>3.088753721636014</v>
      </c>
    </row>
    <row r="30" spans="1:8" ht="12.75">
      <c r="A30" s="11" t="s">
        <v>41</v>
      </c>
      <c r="B30" s="14" t="s">
        <v>96</v>
      </c>
      <c r="C30" s="14"/>
      <c r="D30" s="14"/>
      <c r="E30" s="14"/>
      <c r="F30" s="36" t="s">
        <v>115</v>
      </c>
      <c r="G30" s="18">
        <v>230.783</v>
      </c>
      <c r="H30" s="40">
        <f>G31/G30</f>
        <v>0.03102296202753236</v>
      </c>
    </row>
    <row r="31" spans="1:13" ht="12.75">
      <c r="A31" s="11" t="s">
        <v>10</v>
      </c>
      <c r="B31" s="14" t="s">
        <v>97</v>
      </c>
      <c r="C31" s="14"/>
      <c r="D31" s="14"/>
      <c r="E31" s="14"/>
      <c r="F31" s="36" t="s">
        <v>115</v>
      </c>
      <c r="G31" s="18">
        <v>7.1595722456</v>
      </c>
      <c r="H31" s="40">
        <f>G31*1000</f>
        <v>7159.572245599999</v>
      </c>
      <c r="I31" s="40">
        <f>H31*G29</f>
        <v>40911187.52499999</v>
      </c>
      <c r="J31" s="40">
        <f>G30*0.0175</f>
        <v>4.0387025</v>
      </c>
      <c r="K31" s="40">
        <f>J31*1.85*1000</f>
        <v>7471.599625000001</v>
      </c>
      <c r="M31" s="40">
        <f>G31/J31</f>
        <v>1.772740687287563</v>
      </c>
    </row>
    <row r="32" spans="1:11" ht="12.75">
      <c r="A32" s="11" t="s">
        <v>42</v>
      </c>
      <c r="B32" s="14" t="s">
        <v>98</v>
      </c>
      <c r="C32" s="14"/>
      <c r="D32" s="14"/>
      <c r="E32" s="14"/>
      <c r="F32" s="36" t="s">
        <v>115</v>
      </c>
      <c r="G32" s="18">
        <v>223.6195</v>
      </c>
      <c r="H32" s="43"/>
      <c r="K32" s="40">
        <f>I32</f>
        <v>0</v>
      </c>
    </row>
    <row r="33" spans="1:9" ht="12.75">
      <c r="A33" s="104" t="s">
        <v>43</v>
      </c>
      <c r="B33" s="106" t="s">
        <v>99</v>
      </c>
      <c r="C33" s="107"/>
      <c r="D33" s="107"/>
      <c r="E33" s="108"/>
      <c r="F33" s="104" t="s">
        <v>52</v>
      </c>
      <c r="G33" s="124">
        <f>G29*G31</f>
        <v>40911.187524999994</v>
      </c>
      <c r="H33" s="43"/>
      <c r="I33" s="5"/>
    </row>
    <row r="34" spans="1:9" ht="12.75">
      <c r="A34" s="105"/>
      <c r="B34" s="109"/>
      <c r="C34" s="110"/>
      <c r="D34" s="110"/>
      <c r="E34" s="111"/>
      <c r="F34" s="105"/>
      <c r="G34" s="125"/>
      <c r="H34" s="43"/>
      <c r="I34" s="5"/>
    </row>
    <row r="35" spans="1:13" ht="26.25" customHeight="1">
      <c r="A35" s="11" t="s">
        <v>13</v>
      </c>
      <c r="B35" s="99" t="s">
        <v>100</v>
      </c>
      <c r="C35" s="99"/>
      <c r="D35" s="99"/>
      <c r="E35" s="99"/>
      <c r="F35" s="14" t="s">
        <v>121</v>
      </c>
      <c r="G35" s="144">
        <f>G33/(G32*1000)</f>
        <v>0.18294999999999997</v>
      </c>
      <c r="H35" s="143"/>
      <c r="I35" s="47"/>
      <c r="K35" s="40" t="e">
        <f>K31/K32</f>
        <v>#DIV/0!</v>
      </c>
      <c r="L35" s="40" t="e">
        <f>K35*H18</f>
        <v>#DIV/0!</v>
      </c>
      <c r="M35" s="40">
        <f>G35/M31/M29</f>
        <v>0.03341211130961299</v>
      </c>
    </row>
    <row r="36" spans="1:13" ht="12.75">
      <c r="A36" s="19"/>
      <c r="B36" s="16"/>
      <c r="C36" s="16"/>
      <c r="D36" s="16"/>
      <c r="E36" s="20"/>
      <c r="F36" s="42"/>
      <c r="H36" s="43"/>
      <c r="L36" s="48"/>
      <c r="M36" s="48"/>
    </row>
    <row r="37" spans="1:10" ht="12.75">
      <c r="A37" s="113" t="s">
        <v>102</v>
      </c>
      <c r="B37" s="113"/>
      <c r="C37" s="113"/>
      <c r="D37" s="113"/>
      <c r="E37" s="113"/>
      <c r="F37" s="113"/>
      <c r="G37" s="113"/>
      <c r="H37" s="113"/>
      <c r="J37" s="48"/>
    </row>
    <row r="38" spans="1:8" ht="12.75">
      <c r="A38" s="113" t="s">
        <v>103</v>
      </c>
      <c r="B38" s="113"/>
      <c r="C38" s="113"/>
      <c r="D38" s="113"/>
      <c r="E38" s="113"/>
      <c r="F38" s="113"/>
      <c r="G38" s="113"/>
      <c r="H38" s="113"/>
    </row>
    <row r="39" spans="1:8" ht="12.75">
      <c r="A39" s="113" t="s">
        <v>104</v>
      </c>
      <c r="B39" s="113"/>
      <c r="C39" s="113"/>
      <c r="D39" s="113"/>
      <c r="E39" s="113"/>
      <c r="F39" s="113"/>
      <c r="G39" s="113"/>
      <c r="H39" s="113"/>
    </row>
    <row r="40" ht="12.75">
      <c r="A40" s="21"/>
    </row>
    <row r="41" spans="1:17" s="7" customFormat="1" ht="12.75" customHeight="1">
      <c r="A41" s="104" t="s">
        <v>86</v>
      </c>
      <c r="B41" s="115" t="s">
        <v>87</v>
      </c>
      <c r="C41" s="116"/>
      <c r="D41" s="116"/>
      <c r="E41" s="117"/>
      <c r="F41" s="104" t="s">
        <v>105</v>
      </c>
      <c r="G41" s="100" t="s">
        <v>142</v>
      </c>
      <c r="I41" s="41"/>
      <c r="J41" s="41"/>
      <c r="K41" s="41"/>
      <c r="L41" s="41"/>
      <c r="M41" s="41"/>
      <c r="N41" s="41"/>
      <c r="O41" s="41"/>
      <c r="P41" s="41"/>
      <c r="Q41" s="41"/>
    </row>
    <row r="42" spans="1:17" s="7" customFormat="1" ht="12.75">
      <c r="A42" s="114"/>
      <c r="B42" s="118"/>
      <c r="C42" s="119"/>
      <c r="D42" s="119"/>
      <c r="E42" s="120"/>
      <c r="F42" s="114"/>
      <c r="G42" s="100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7" customFormat="1" ht="32.25" customHeight="1">
      <c r="A43" s="105"/>
      <c r="B43" s="121"/>
      <c r="C43" s="122"/>
      <c r="D43" s="122"/>
      <c r="E43" s="123"/>
      <c r="F43" s="105"/>
      <c r="G43" s="100"/>
      <c r="I43" s="41"/>
      <c r="J43" s="41"/>
      <c r="K43" s="41"/>
      <c r="L43" s="41"/>
      <c r="M43" s="41"/>
      <c r="N43" s="41"/>
      <c r="O43" s="41"/>
      <c r="P43" s="41"/>
      <c r="Q43" s="41"/>
    </row>
    <row r="44" spans="1:7" ht="12.75">
      <c r="A44" s="37">
        <v>1</v>
      </c>
      <c r="B44" s="95">
        <v>2</v>
      </c>
      <c r="C44" s="96"/>
      <c r="D44" s="96"/>
      <c r="E44" s="97"/>
      <c r="F44" s="38">
        <v>3</v>
      </c>
      <c r="G44" s="39">
        <v>4</v>
      </c>
    </row>
    <row r="45" spans="1:17" s="7" customFormat="1" ht="12.75">
      <c r="A45" s="98" t="s">
        <v>9</v>
      </c>
      <c r="B45" s="99" t="s">
        <v>106</v>
      </c>
      <c r="C45" s="99"/>
      <c r="D45" s="99"/>
      <c r="E45" s="99"/>
      <c r="F45" s="100" t="s">
        <v>114</v>
      </c>
      <c r="G45" s="142">
        <f>G20</f>
        <v>63008.942702076616</v>
      </c>
      <c r="I45" s="41"/>
      <c r="J45" s="41"/>
      <c r="K45" s="41"/>
      <c r="L45" s="41"/>
      <c r="M45" s="41"/>
      <c r="N45" s="41"/>
      <c r="O45" s="41"/>
      <c r="P45" s="41"/>
      <c r="Q45" s="41"/>
    </row>
    <row r="46" spans="1:17" s="7" customFormat="1" ht="12.75">
      <c r="A46" s="98"/>
      <c r="B46" s="99"/>
      <c r="C46" s="99"/>
      <c r="D46" s="99"/>
      <c r="E46" s="99"/>
      <c r="F46" s="100"/>
      <c r="G46" s="142"/>
      <c r="I46" s="41"/>
      <c r="J46" s="41"/>
      <c r="K46" s="41"/>
      <c r="L46" s="41"/>
      <c r="M46" s="41"/>
      <c r="N46" s="41"/>
      <c r="O46" s="41"/>
      <c r="P46" s="41"/>
      <c r="Q46" s="41"/>
    </row>
    <row r="47" spans="1:17" s="7" customFormat="1" ht="12.75">
      <c r="A47" s="98" t="s">
        <v>41</v>
      </c>
      <c r="B47" s="112" t="s">
        <v>107</v>
      </c>
      <c r="C47" s="112"/>
      <c r="D47" s="112"/>
      <c r="E47" s="112"/>
      <c r="F47" s="98" t="s">
        <v>117</v>
      </c>
      <c r="G47" s="145">
        <f>G35</f>
        <v>0.18294999999999997</v>
      </c>
      <c r="I47" s="41"/>
      <c r="J47" s="41"/>
      <c r="K47" s="41"/>
      <c r="L47" s="41"/>
      <c r="M47" s="41"/>
      <c r="N47" s="41"/>
      <c r="O47" s="41"/>
      <c r="P47" s="41"/>
      <c r="Q47" s="41"/>
    </row>
    <row r="48" spans="1:17" s="7" customFormat="1" ht="12.75">
      <c r="A48" s="98"/>
      <c r="B48" s="112"/>
      <c r="C48" s="112"/>
      <c r="D48" s="112"/>
      <c r="E48" s="112"/>
      <c r="F48" s="98"/>
      <c r="G48" s="145"/>
      <c r="I48" s="41"/>
      <c r="J48" s="41">
        <f>G29/1.85</f>
        <v>3088.753721636014</v>
      </c>
      <c r="K48" s="41"/>
      <c r="L48" s="41"/>
      <c r="M48" s="41"/>
      <c r="N48" s="41"/>
      <c r="O48" s="41"/>
      <c r="P48" s="41"/>
      <c r="Q48" s="41"/>
    </row>
    <row r="49" spans="1:17" s="7" customFormat="1" ht="12.75">
      <c r="A49" s="98"/>
      <c r="B49" s="112"/>
      <c r="C49" s="112"/>
      <c r="D49" s="112"/>
      <c r="E49" s="112"/>
      <c r="F49" s="98"/>
      <c r="G49" s="145"/>
      <c r="I49" s="41">
        <f>G47/M31</f>
        <v>0.10320178315528387</v>
      </c>
      <c r="J49" s="41">
        <f>I49/J48</f>
        <v>3.3412111309612994E-05</v>
      </c>
      <c r="K49" s="41"/>
      <c r="L49" s="41"/>
      <c r="M49" s="41"/>
      <c r="N49" s="41"/>
      <c r="O49" s="41"/>
      <c r="P49" s="41"/>
      <c r="Q49" s="41"/>
    </row>
    <row r="50" spans="1:8" ht="12.75" hidden="1">
      <c r="A50" s="22" t="s">
        <v>10</v>
      </c>
      <c r="B50" s="23" t="s">
        <v>108</v>
      </c>
      <c r="C50" s="24"/>
      <c r="D50" s="24"/>
      <c r="E50" s="25"/>
      <c r="F50" s="26" t="s">
        <v>101</v>
      </c>
      <c r="G50" s="26"/>
      <c r="H50" s="26"/>
    </row>
    <row r="51" spans="1:8" ht="12.75" hidden="1">
      <c r="A51" s="22"/>
      <c r="B51" s="23" t="s">
        <v>109</v>
      </c>
      <c r="C51" s="24"/>
      <c r="D51" s="24"/>
      <c r="E51" s="25"/>
      <c r="F51" s="26"/>
      <c r="G51" s="27">
        <v>0</v>
      </c>
      <c r="H51" s="27">
        <v>0</v>
      </c>
    </row>
    <row r="52" spans="1:8" ht="12.75" hidden="1">
      <c r="A52" s="22" t="s">
        <v>70</v>
      </c>
      <c r="B52" s="23"/>
      <c r="C52" s="24" t="s">
        <v>26</v>
      </c>
      <c r="D52" s="24"/>
      <c r="E52" s="25"/>
      <c r="F52" s="26"/>
      <c r="G52" s="27" t="e">
        <v>#REF!</v>
      </c>
      <c r="H52" s="27"/>
    </row>
    <row r="53" spans="1:8" ht="12.75" hidden="1">
      <c r="A53" s="28" t="s">
        <v>72</v>
      </c>
      <c r="B53" s="29"/>
      <c r="C53" s="30" t="s">
        <v>22</v>
      </c>
      <c r="D53" s="30"/>
      <c r="E53" s="31"/>
      <c r="F53" s="32"/>
      <c r="G53" s="33" t="e">
        <v>#REF!</v>
      </c>
      <c r="H53" s="33"/>
    </row>
    <row r="55" ht="12.75"/>
    <row r="56" spans="1:17" s="34" customFormat="1" ht="14.25">
      <c r="A56" s="34" t="s">
        <v>128</v>
      </c>
      <c r="I56" s="49"/>
      <c r="J56" s="49"/>
      <c r="K56" s="49"/>
      <c r="L56" s="49"/>
      <c r="M56" s="49"/>
      <c r="N56" s="49"/>
      <c r="O56" s="49"/>
      <c r="P56" s="49"/>
      <c r="Q56" s="49"/>
    </row>
    <row r="57" ht="12.75"/>
    <row r="58" ht="12.75"/>
    <row r="59" ht="18" customHeight="1"/>
    <row r="60" ht="12.75" hidden="1">
      <c r="A60" s="5" t="s">
        <v>120</v>
      </c>
    </row>
    <row r="61" spans="1:4" ht="12.75" hidden="1">
      <c r="A61" s="5" t="s">
        <v>118</v>
      </c>
      <c r="B61" s="5" t="e">
        <f>#REF!</f>
        <v>#REF!</v>
      </c>
      <c r="C61" s="5">
        <v>68.8806</v>
      </c>
      <c r="D61" s="5" t="e">
        <f>B61*C61*6</f>
        <v>#REF!</v>
      </c>
    </row>
    <row r="62" spans="1:4" ht="12.75" hidden="1">
      <c r="A62" s="5" t="s">
        <v>119</v>
      </c>
      <c r="B62" s="5" t="e">
        <f>B61</f>
        <v>#REF!</v>
      </c>
      <c r="C62" s="5" t="e">
        <f>D62/B62/6</f>
        <v>#REF!</v>
      </c>
      <c r="D62" s="5" t="e">
        <f>D63-D61</f>
        <v>#REF!</v>
      </c>
    </row>
    <row r="63" ht="12.75" hidden="1">
      <c r="D63" s="5">
        <v>2051.224</v>
      </c>
    </row>
    <row r="64" ht="12.75" hidden="1">
      <c r="A64" s="5" t="s">
        <v>120</v>
      </c>
    </row>
    <row r="65" spans="1:4" ht="12.75" hidden="1">
      <c r="A65" s="5" t="s">
        <v>118</v>
      </c>
      <c r="B65" s="5" t="e">
        <f>B61</f>
        <v>#REF!</v>
      </c>
      <c r="C65" s="5">
        <v>68.8806</v>
      </c>
      <c r="D65" s="5" t="e">
        <f>B65*C65*6</f>
        <v>#REF!</v>
      </c>
    </row>
    <row r="66" spans="1:4" ht="12.75" hidden="1">
      <c r="A66" s="5" t="s">
        <v>119</v>
      </c>
      <c r="B66" s="5" t="e">
        <f>B65</f>
        <v>#REF!</v>
      </c>
      <c r="C66" s="5" t="e">
        <f>D66/B66/6</f>
        <v>#REF!</v>
      </c>
      <c r="D66" s="5" t="e">
        <f>D67-D65</f>
        <v>#REF!</v>
      </c>
    </row>
    <row r="67" ht="12.75" hidden="1">
      <c r="D67" s="5">
        <v>3026</v>
      </c>
    </row>
    <row r="68" ht="12.75" hidden="1"/>
  </sheetData>
  <sheetProtection/>
  <mergeCells count="46">
    <mergeCell ref="A5:H5"/>
    <mergeCell ref="A6:H6"/>
    <mergeCell ref="A7:H7"/>
    <mergeCell ref="A10:A12"/>
    <mergeCell ref="B10:E12"/>
    <mergeCell ref="F10:F12"/>
    <mergeCell ref="G10:H10"/>
    <mergeCell ref="G11:G12"/>
    <mergeCell ref="F26:F27"/>
    <mergeCell ref="G26:G27"/>
    <mergeCell ref="B13:E13"/>
    <mergeCell ref="G13:H13"/>
    <mergeCell ref="B14:E14"/>
    <mergeCell ref="B15:E15"/>
    <mergeCell ref="B16:E16"/>
    <mergeCell ref="B17:E17"/>
    <mergeCell ref="F33:F34"/>
    <mergeCell ref="G33:G34"/>
    <mergeCell ref="B35:E35"/>
    <mergeCell ref="B18:E18"/>
    <mergeCell ref="B20:E20"/>
    <mergeCell ref="A22:H22"/>
    <mergeCell ref="A23:H23"/>
    <mergeCell ref="A24:H24"/>
    <mergeCell ref="A26:A27"/>
    <mergeCell ref="B26:E27"/>
    <mergeCell ref="A47:A49"/>
    <mergeCell ref="B47:E49"/>
    <mergeCell ref="F47:F49"/>
    <mergeCell ref="G47:G49"/>
    <mergeCell ref="A37:H37"/>
    <mergeCell ref="A38:H38"/>
    <mergeCell ref="A39:H39"/>
    <mergeCell ref="A41:A43"/>
    <mergeCell ref="B41:E43"/>
    <mergeCell ref="F41:F43"/>
    <mergeCell ref="A3:H3"/>
    <mergeCell ref="B44:E44"/>
    <mergeCell ref="A45:A46"/>
    <mergeCell ref="B45:E46"/>
    <mergeCell ref="F45:F46"/>
    <mergeCell ref="G45:G46"/>
    <mergeCell ref="G41:G43"/>
    <mergeCell ref="B28:E28"/>
    <mergeCell ref="A33:A34"/>
    <mergeCell ref="B33:E3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5">
      <selection activeCell="H56" sqref="H56"/>
    </sheetView>
  </sheetViews>
  <sheetFormatPr defaultColWidth="9.140625" defaultRowHeight="11.25"/>
  <cols>
    <col min="1" max="1" width="6.57421875" style="59" bestFit="1" customWidth="1"/>
    <col min="2" max="2" width="68.421875" style="59" customWidth="1"/>
    <col min="3" max="3" width="10.421875" style="80" customWidth="1"/>
    <col min="4" max="4" width="12.421875" style="59" customWidth="1"/>
    <col min="5" max="5" width="13.00390625" style="59" customWidth="1"/>
    <col min="6" max="9" width="9.140625" style="59" customWidth="1"/>
    <col min="10" max="10" width="10.28125" style="59" hidden="1" customWidth="1"/>
    <col min="11" max="16384" width="9.140625" style="59" customWidth="1"/>
  </cols>
  <sheetData>
    <row r="1" spans="1:5" ht="38.25" customHeight="1">
      <c r="A1" s="132" t="s">
        <v>139</v>
      </c>
      <c r="B1" s="132"/>
      <c r="C1" s="132"/>
      <c r="D1" s="132"/>
      <c r="E1" s="132"/>
    </row>
    <row r="2" spans="1:5" ht="15">
      <c r="A2" s="133" t="s">
        <v>39</v>
      </c>
      <c r="B2" s="133"/>
      <c r="C2" s="133"/>
      <c r="D2" s="133"/>
      <c r="E2" s="133"/>
    </row>
    <row r="3" spans="1:5" ht="15">
      <c r="A3" s="58"/>
      <c r="B3" s="58"/>
      <c r="C3" s="70"/>
      <c r="D3" s="58"/>
      <c r="E3" s="58"/>
    </row>
    <row r="4" spans="1:5" ht="11.25" customHeight="1">
      <c r="A4" s="134" t="s">
        <v>7</v>
      </c>
      <c r="B4" s="134" t="s">
        <v>8</v>
      </c>
      <c r="C4" s="135" t="s">
        <v>51</v>
      </c>
      <c r="D4" s="137" t="s">
        <v>19</v>
      </c>
      <c r="E4" s="138"/>
    </row>
    <row r="5" spans="1:10" ht="30">
      <c r="A5" s="134"/>
      <c r="B5" s="134"/>
      <c r="C5" s="136"/>
      <c r="D5" s="55" t="s">
        <v>141</v>
      </c>
      <c r="E5" s="55" t="s">
        <v>66</v>
      </c>
      <c r="J5" s="59">
        <v>223.6195</v>
      </c>
    </row>
    <row r="6" spans="1:10" ht="15">
      <c r="A6" s="60">
        <v>1</v>
      </c>
      <c r="B6" s="60">
        <v>2</v>
      </c>
      <c r="C6" s="60">
        <v>3</v>
      </c>
      <c r="D6" s="60">
        <v>6</v>
      </c>
      <c r="E6" s="60" t="s">
        <v>50</v>
      </c>
      <c r="J6" s="59">
        <v>13.781</v>
      </c>
    </row>
    <row r="7" spans="1:7" ht="15">
      <c r="A7" s="84" t="s">
        <v>9</v>
      </c>
      <c r="B7" s="85" t="s">
        <v>55</v>
      </c>
      <c r="C7" s="83" t="s">
        <v>52</v>
      </c>
      <c r="D7" s="83">
        <f>D9+D8</f>
        <v>2192.8257009621943</v>
      </c>
      <c r="E7" s="83">
        <f>E9+E8</f>
        <v>135.13728</v>
      </c>
      <c r="G7" s="90"/>
    </row>
    <row r="8" spans="1:7" ht="15">
      <c r="A8" s="88" t="s">
        <v>1</v>
      </c>
      <c r="B8" s="62" t="s">
        <v>45</v>
      </c>
      <c r="C8" s="61" t="s">
        <v>52</v>
      </c>
      <c r="D8" s="71"/>
      <c r="E8" s="71"/>
      <c r="G8" s="90"/>
    </row>
    <row r="9" spans="1:7" ht="15">
      <c r="A9" s="88" t="s">
        <v>2</v>
      </c>
      <c r="B9" s="62" t="s">
        <v>46</v>
      </c>
      <c r="C9" s="61" t="s">
        <v>52</v>
      </c>
      <c r="D9" s="71">
        <f>E9/J6*J5</f>
        <v>2192.8257009621943</v>
      </c>
      <c r="E9" s="71">
        <f>131.97*1.024</f>
        <v>135.13728</v>
      </c>
      <c r="G9" s="90"/>
    </row>
    <row r="10" spans="1:7" ht="15">
      <c r="A10" s="81" t="s">
        <v>41</v>
      </c>
      <c r="B10" s="82" t="s">
        <v>4</v>
      </c>
      <c r="C10" s="81" t="s">
        <v>52</v>
      </c>
      <c r="D10" s="83">
        <f>SUM(D11:D13)</f>
        <v>0</v>
      </c>
      <c r="E10" s="83">
        <f>SUM(E11:E13)</f>
        <v>0</v>
      </c>
      <c r="G10" s="90"/>
    </row>
    <row r="11" spans="1:7" ht="15">
      <c r="A11" s="88" t="s">
        <v>5</v>
      </c>
      <c r="B11" s="76" t="s">
        <v>69</v>
      </c>
      <c r="C11" s="61" t="s">
        <v>52</v>
      </c>
      <c r="D11" s="71"/>
      <c r="E11" s="71"/>
      <c r="G11" s="90"/>
    </row>
    <row r="12" spans="1:7" ht="15">
      <c r="A12" s="88" t="s">
        <v>58</v>
      </c>
      <c r="B12" s="77" t="s">
        <v>122</v>
      </c>
      <c r="C12" s="61" t="s">
        <v>52</v>
      </c>
      <c r="D12" s="71"/>
      <c r="E12" s="71"/>
      <c r="G12" s="90"/>
    </row>
    <row r="13" spans="1:7" ht="15" hidden="1">
      <c r="A13" s="88" t="s">
        <v>59</v>
      </c>
      <c r="B13" s="77" t="s">
        <v>83</v>
      </c>
      <c r="C13" s="61" t="s">
        <v>52</v>
      </c>
      <c r="D13" s="71">
        <v>0</v>
      </c>
      <c r="E13" s="71">
        <v>0</v>
      </c>
      <c r="G13" s="90"/>
    </row>
    <row r="14" spans="1:7" ht="15">
      <c r="A14" s="81" t="s">
        <v>10</v>
      </c>
      <c r="B14" s="86" t="s">
        <v>11</v>
      </c>
      <c r="C14" s="81" t="s">
        <v>52</v>
      </c>
      <c r="D14" s="83">
        <f>SUM(D15:D20)</f>
        <v>0</v>
      </c>
      <c r="E14" s="83">
        <f>SUM(E15:E20)</f>
        <v>0</v>
      </c>
      <c r="G14" s="90"/>
    </row>
    <row r="15" spans="1:7" ht="15">
      <c r="A15" s="88" t="s">
        <v>70</v>
      </c>
      <c r="B15" s="76" t="s">
        <v>71</v>
      </c>
      <c r="C15" s="61" t="s">
        <v>52</v>
      </c>
      <c r="D15" s="71"/>
      <c r="E15" s="71"/>
      <c r="G15" s="90"/>
    </row>
    <row r="16" spans="1:7" ht="15">
      <c r="A16" s="88" t="s">
        <v>72</v>
      </c>
      <c r="B16" s="76" t="s">
        <v>73</v>
      </c>
      <c r="C16" s="61" t="s">
        <v>52</v>
      </c>
      <c r="D16" s="71"/>
      <c r="E16" s="71"/>
      <c r="G16" s="90"/>
    </row>
    <row r="17" spans="1:7" ht="15">
      <c r="A17" s="88" t="s">
        <v>74</v>
      </c>
      <c r="B17" s="76" t="s">
        <v>75</v>
      </c>
      <c r="C17" s="61" t="s">
        <v>52</v>
      </c>
      <c r="D17" s="71"/>
      <c r="E17" s="71"/>
      <c r="G17" s="90"/>
    </row>
    <row r="18" spans="1:7" ht="15">
      <c r="A18" s="87" t="s">
        <v>76</v>
      </c>
      <c r="B18" s="77" t="s">
        <v>77</v>
      </c>
      <c r="C18" s="61" t="s">
        <v>52</v>
      </c>
      <c r="D18" s="71"/>
      <c r="E18" s="71"/>
      <c r="G18" s="90"/>
    </row>
    <row r="19" spans="1:7" ht="15">
      <c r="A19" s="88" t="s">
        <v>78</v>
      </c>
      <c r="B19" s="76" t="s">
        <v>79</v>
      </c>
      <c r="C19" s="61" t="s">
        <v>52</v>
      </c>
      <c r="D19" s="71"/>
      <c r="E19" s="71"/>
      <c r="G19" s="90"/>
    </row>
    <row r="20" spans="1:7" ht="15">
      <c r="A20" s="88" t="s">
        <v>80</v>
      </c>
      <c r="B20" s="76" t="s">
        <v>81</v>
      </c>
      <c r="C20" s="61" t="s">
        <v>52</v>
      </c>
      <c r="D20" s="71"/>
      <c r="E20" s="71"/>
      <c r="G20" s="90"/>
    </row>
    <row r="21" spans="1:7" ht="15">
      <c r="A21" s="81" t="s">
        <v>42</v>
      </c>
      <c r="B21" s="86" t="s">
        <v>27</v>
      </c>
      <c r="C21" s="81" t="s">
        <v>52</v>
      </c>
      <c r="D21" s="83">
        <f>D22+D23</f>
        <v>193.11061666841942</v>
      </c>
      <c r="E21" s="83">
        <f>E22+E23</f>
        <v>11.9008289004648</v>
      </c>
      <c r="G21" s="90"/>
    </row>
    <row r="22" spans="1:7" ht="15">
      <c r="A22" s="88" t="s">
        <v>49</v>
      </c>
      <c r="B22" s="63" t="s">
        <v>28</v>
      </c>
      <c r="C22" s="61" t="s">
        <v>52</v>
      </c>
      <c r="D22" s="71"/>
      <c r="E22" s="71"/>
      <c r="G22" s="90"/>
    </row>
    <row r="23" spans="1:7" ht="15">
      <c r="A23" s="88" t="s">
        <v>57</v>
      </c>
      <c r="B23" s="63" t="s">
        <v>29</v>
      </c>
      <c r="C23" s="61" t="s">
        <v>52</v>
      </c>
      <c r="D23" s="71">
        <f>E23/J6*J5</f>
        <v>193.11061666841942</v>
      </c>
      <c r="E23" s="71">
        <v>11.9008289004648</v>
      </c>
      <c r="G23" s="90"/>
    </row>
    <row r="24" spans="1:7" ht="15">
      <c r="A24" s="81" t="s">
        <v>43</v>
      </c>
      <c r="B24" s="82" t="s">
        <v>23</v>
      </c>
      <c r="C24" s="81" t="s">
        <v>52</v>
      </c>
      <c r="D24" s="83">
        <f>D26</f>
        <v>557.8410000000001</v>
      </c>
      <c r="E24" s="83">
        <f>E26</f>
        <v>34.37806998495213</v>
      </c>
      <c r="G24" s="90"/>
    </row>
    <row r="25" spans="1:8" ht="15">
      <c r="A25" s="88" t="s">
        <v>44</v>
      </c>
      <c r="B25" s="62" t="s">
        <v>24</v>
      </c>
      <c r="C25" s="61" t="s">
        <v>52</v>
      </c>
      <c r="D25" s="89"/>
      <c r="E25" s="89"/>
      <c r="G25" s="90"/>
      <c r="H25" s="139"/>
    </row>
    <row r="26" spans="1:7" ht="15">
      <c r="A26" s="88" t="s">
        <v>12</v>
      </c>
      <c r="B26" s="62" t="s">
        <v>25</v>
      </c>
      <c r="C26" s="61" t="s">
        <v>52</v>
      </c>
      <c r="D26" s="93">
        <f>SUM(D27:D30)</f>
        <v>557.8410000000001</v>
      </c>
      <c r="E26" s="93">
        <f>SUM(E27:E30)</f>
        <v>34.37806998495213</v>
      </c>
      <c r="G26" s="90"/>
    </row>
    <row r="27" spans="1:8" ht="15">
      <c r="A27" s="61"/>
      <c r="B27" s="62" t="s">
        <v>20</v>
      </c>
      <c r="C27" s="61" t="s">
        <v>52</v>
      </c>
      <c r="D27" s="92">
        <v>0</v>
      </c>
      <c r="E27" s="92">
        <v>0</v>
      </c>
      <c r="G27" s="90"/>
      <c r="H27" s="59" t="s">
        <v>126</v>
      </c>
    </row>
    <row r="28" spans="1:7" ht="15">
      <c r="A28" s="61"/>
      <c r="B28" s="62" t="s">
        <v>21</v>
      </c>
      <c r="C28" s="61" t="s">
        <v>52</v>
      </c>
      <c r="D28" s="92">
        <v>0</v>
      </c>
      <c r="E28" s="92">
        <v>0</v>
      </c>
      <c r="G28" s="90"/>
    </row>
    <row r="29" spans="1:7" ht="15">
      <c r="A29" s="61"/>
      <c r="B29" s="62" t="s">
        <v>26</v>
      </c>
      <c r="C29" s="61" t="s">
        <v>52</v>
      </c>
      <c r="D29" s="92">
        <v>534.9190000000001</v>
      </c>
      <c r="E29" s="92">
        <f>D29/$J$5*$J$6</f>
        <v>32.96545578091357</v>
      </c>
      <c r="G29" s="90"/>
    </row>
    <row r="30" spans="1:7" ht="15">
      <c r="A30" s="61"/>
      <c r="B30" s="62" t="s">
        <v>22</v>
      </c>
      <c r="C30" s="61" t="s">
        <v>52</v>
      </c>
      <c r="D30" s="92">
        <v>22.922</v>
      </c>
      <c r="E30" s="92">
        <f>D30/$J$5*$J$6</f>
        <v>1.4126142040385568</v>
      </c>
      <c r="G30" s="90"/>
    </row>
    <row r="31" spans="1:7" ht="15">
      <c r="A31" s="81" t="s">
        <v>13</v>
      </c>
      <c r="B31" s="82" t="s">
        <v>3</v>
      </c>
      <c r="C31" s="81" t="s">
        <v>52</v>
      </c>
      <c r="D31" s="83">
        <f>E31/J6*J5</f>
        <v>16745.179099534977</v>
      </c>
      <c r="E31" s="83">
        <f>1007.76878198571*1.024</f>
        <v>1031.955232753367</v>
      </c>
      <c r="G31" s="90"/>
    </row>
    <row r="32" spans="1:7" ht="15">
      <c r="A32" s="61"/>
      <c r="B32" s="62" t="s">
        <v>30</v>
      </c>
      <c r="C32" s="61" t="s">
        <v>53</v>
      </c>
      <c r="D32" s="71">
        <v>40</v>
      </c>
      <c r="E32" s="71">
        <v>2.80287382128424</v>
      </c>
      <c r="G32" s="90"/>
    </row>
    <row r="33" spans="1:7" ht="15">
      <c r="A33" s="61"/>
      <c r="B33" s="62" t="s">
        <v>31</v>
      </c>
      <c r="C33" s="61" t="s">
        <v>54</v>
      </c>
      <c r="D33" s="72">
        <v>35878.31952938241</v>
      </c>
      <c r="E33" s="72">
        <v>35878.31952938241</v>
      </c>
      <c r="G33" s="90"/>
    </row>
    <row r="34" spans="1:7" ht="15">
      <c r="A34" s="81" t="s">
        <v>14</v>
      </c>
      <c r="B34" s="82" t="s">
        <v>15</v>
      </c>
      <c r="C34" s="81" t="s">
        <v>52</v>
      </c>
      <c r="D34" s="83">
        <f>E34/J6*J5</f>
        <v>5200.921198979269</v>
      </c>
      <c r="E34" s="83">
        <v>320.517195696857</v>
      </c>
      <c r="G34" s="90"/>
    </row>
    <row r="35" spans="1:8" ht="15">
      <c r="A35" s="61"/>
      <c r="B35" s="62" t="s">
        <v>32</v>
      </c>
      <c r="C35" s="61" t="s">
        <v>0</v>
      </c>
      <c r="D35" s="72">
        <v>30.2</v>
      </c>
      <c r="E35" s="72">
        <v>30.2</v>
      </c>
      <c r="G35" s="90"/>
      <c r="H35" s="139"/>
    </row>
    <row r="36" spans="1:8" ht="15">
      <c r="A36" s="81" t="s">
        <v>16</v>
      </c>
      <c r="B36" s="82" t="s">
        <v>34</v>
      </c>
      <c r="C36" s="81" t="s">
        <v>52</v>
      </c>
      <c r="D36" s="83">
        <f>D37+D49</f>
        <v>5782.849898922188</v>
      </c>
      <c r="E36" s="83">
        <f>E37+E49</f>
        <v>356.379718481826</v>
      </c>
      <c r="G36" s="90"/>
      <c r="H36" s="139"/>
    </row>
    <row r="37" spans="1:7" ht="15">
      <c r="A37" s="61" t="s">
        <v>47</v>
      </c>
      <c r="B37" s="62" t="s">
        <v>36</v>
      </c>
      <c r="C37" s="61" t="s">
        <v>52</v>
      </c>
      <c r="D37" s="72">
        <f>SUM(D38:D48)</f>
        <v>5549.975258922188</v>
      </c>
      <c r="E37" s="72">
        <f>SUM(E38:E48)</f>
        <v>342.02835192461606</v>
      </c>
      <c r="G37" s="90"/>
    </row>
    <row r="38" spans="1:7" ht="15">
      <c r="A38" s="61"/>
      <c r="B38" s="76" t="s">
        <v>82</v>
      </c>
      <c r="C38" s="61" t="s">
        <v>52</v>
      </c>
      <c r="D38" s="71">
        <f>E38/J6*J5</f>
        <v>58.85593733448001</v>
      </c>
      <c r="E38" s="71">
        <v>3.627115132653767</v>
      </c>
      <c r="G38" s="90"/>
    </row>
    <row r="39" spans="1:7" ht="15" hidden="1">
      <c r="A39" s="61"/>
      <c r="B39" s="76" t="s">
        <v>33</v>
      </c>
      <c r="C39" s="61" t="s">
        <v>52</v>
      </c>
      <c r="D39" s="71">
        <v>0</v>
      </c>
      <c r="E39" s="71">
        <v>0</v>
      </c>
      <c r="G39" s="90"/>
    </row>
    <row r="40" spans="1:7" ht="15">
      <c r="A40" s="61"/>
      <c r="B40" s="77" t="s">
        <v>129</v>
      </c>
      <c r="C40" s="61" t="s">
        <v>52</v>
      </c>
      <c r="D40" s="71">
        <f>E40/J6*J5</f>
        <v>10.059519371613694</v>
      </c>
      <c r="E40" s="71">
        <v>0.6199380486058164</v>
      </c>
      <c r="G40" s="91"/>
    </row>
    <row r="41" spans="1:7" ht="15">
      <c r="A41" s="61"/>
      <c r="B41" s="75" t="s">
        <v>130</v>
      </c>
      <c r="C41" s="61" t="s">
        <v>52</v>
      </c>
      <c r="D41" s="71"/>
      <c r="E41" s="71"/>
      <c r="G41" s="90"/>
    </row>
    <row r="42" spans="1:7" ht="15" hidden="1">
      <c r="A42" s="61"/>
      <c r="B42" s="75" t="s">
        <v>131</v>
      </c>
      <c r="C42" s="61" t="s">
        <v>52</v>
      </c>
      <c r="D42" s="71"/>
      <c r="E42" s="71"/>
      <c r="G42" s="90"/>
    </row>
    <row r="43" spans="1:7" ht="15" hidden="1">
      <c r="A43" s="61"/>
      <c r="B43" s="75" t="s">
        <v>123</v>
      </c>
      <c r="C43" s="61" t="s">
        <v>52</v>
      </c>
      <c r="D43" s="71"/>
      <c r="E43" s="71"/>
      <c r="G43" s="90"/>
    </row>
    <row r="44" spans="1:7" ht="15">
      <c r="A44" s="61"/>
      <c r="B44" s="75" t="s">
        <v>132</v>
      </c>
      <c r="C44" s="61" t="s">
        <v>52</v>
      </c>
      <c r="D44" s="71"/>
      <c r="E44" s="71"/>
      <c r="G44" s="90"/>
    </row>
    <row r="45" spans="1:7" ht="15">
      <c r="A45" s="61"/>
      <c r="B45" s="64" t="s">
        <v>67</v>
      </c>
      <c r="C45" s="61" t="s">
        <v>52</v>
      </c>
      <c r="D45" s="71">
        <f>E45/$J$6*$J$5</f>
        <v>5107.987983818301</v>
      </c>
      <c r="E45" s="71">
        <v>314.79</v>
      </c>
      <c r="G45" s="90"/>
    </row>
    <row r="46" spans="1:7" ht="15">
      <c r="A46" s="61"/>
      <c r="B46" s="64" t="s">
        <v>68</v>
      </c>
      <c r="C46" s="61" t="s">
        <v>52</v>
      </c>
      <c r="D46" s="71">
        <f>E46/$J$6*$J$5</f>
        <v>217.76167839779404</v>
      </c>
      <c r="E46" s="71">
        <v>13.42</v>
      </c>
      <c r="G46" s="90"/>
    </row>
    <row r="47" spans="1:7" ht="15">
      <c r="A47" s="61"/>
      <c r="B47" s="64" t="s">
        <v>140</v>
      </c>
      <c r="C47" s="61" t="s">
        <v>52</v>
      </c>
      <c r="D47" s="71">
        <f>E47/$J$6*$J$5</f>
        <v>155.31014</v>
      </c>
      <c r="E47" s="71">
        <f>D47/$J$5*$J$6</f>
        <v>9.571298743356461</v>
      </c>
      <c r="G47" s="90"/>
    </row>
    <row r="48" spans="1:7" ht="15" hidden="1">
      <c r="A48" s="61"/>
      <c r="B48" s="64" t="s">
        <v>133</v>
      </c>
      <c r="C48" s="61" t="s">
        <v>52</v>
      </c>
      <c r="D48" s="71"/>
      <c r="E48" s="71"/>
      <c r="G48" s="90"/>
    </row>
    <row r="49" spans="1:7" ht="15">
      <c r="A49" s="61" t="s">
        <v>48</v>
      </c>
      <c r="B49" s="62" t="s">
        <v>35</v>
      </c>
      <c r="C49" s="61" t="s">
        <v>52</v>
      </c>
      <c r="D49" s="72">
        <f>SUM(D50:D52)</f>
        <v>232.8746399999999</v>
      </c>
      <c r="E49" s="72">
        <f>SUM(E50:E52)</f>
        <v>14.3513665572099</v>
      </c>
      <c r="G49" s="90"/>
    </row>
    <row r="50" spans="1:7" ht="15">
      <c r="A50" s="61"/>
      <c r="B50" s="64" t="s">
        <v>6</v>
      </c>
      <c r="C50" s="61" t="s">
        <v>52</v>
      </c>
      <c r="D50" s="71">
        <f>E50/$J$6*$J$5</f>
        <v>232.8746399999999</v>
      </c>
      <c r="E50" s="71">
        <v>14.3513665572099</v>
      </c>
      <c r="G50" s="90"/>
    </row>
    <row r="51" spans="1:7" ht="15">
      <c r="A51" s="61"/>
      <c r="B51" s="64" t="s">
        <v>37</v>
      </c>
      <c r="C51" s="61" t="s">
        <v>52</v>
      </c>
      <c r="D51" s="71"/>
      <c r="E51" s="71"/>
      <c r="G51" s="90"/>
    </row>
    <row r="52" spans="1:5" ht="15.75" customHeight="1">
      <c r="A52" s="61" t="s">
        <v>17</v>
      </c>
      <c r="B52" s="63" t="s">
        <v>40</v>
      </c>
      <c r="C52" s="61" t="s">
        <v>52</v>
      </c>
      <c r="D52" s="71"/>
      <c r="E52" s="71"/>
    </row>
    <row r="53" spans="1:5" s="78" customFormat="1" ht="15">
      <c r="A53" s="65" t="s">
        <v>18</v>
      </c>
      <c r="B53" s="66" t="s">
        <v>38</v>
      </c>
      <c r="C53" s="61" t="s">
        <v>52</v>
      </c>
      <c r="D53" s="73">
        <f>D7+D10+D14+D21+D24+D31+D34+D36</f>
        <v>30672.72751506705</v>
      </c>
      <c r="E53" s="73">
        <f>E7+E10+E14+E21+E24+E31+E34+E36</f>
        <v>1890.268325817467</v>
      </c>
    </row>
    <row r="54" spans="1:5" ht="15">
      <c r="A54" s="61"/>
      <c r="B54" s="62" t="s">
        <v>20</v>
      </c>
      <c r="C54" s="61" t="s">
        <v>52</v>
      </c>
      <c r="D54" s="74">
        <v>0</v>
      </c>
      <c r="E54" s="74">
        <v>0</v>
      </c>
    </row>
    <row r="55" spans="1:5" ht="15">
      <c r="A55" s="61"/>
      <c r="B55" s="62" t="s">
        <v>21</v>
      </c>
      <c r="C55" s="61" t="s">
        <v>52</v>
      </c>
      <c r="D55" s="74">
        <v>0</v>
      </c>
      <c r="E55" s="74">
        <v>0</v>
      </c>
    </row>
    <row r="56" spans="1:5" ht="15">
      <c r="A56" s="61"/>
      <c r="B56" s="62" t="s">
        <v>26</v>
      </c>
      <c r="C56" s="61" t="s">
        <v>52</v>
      </c>
      <c r="D56" s="74">
        <v>0</v>
      </c>
      <c r="E56" s="74">
        <v>0</v>
      </c>
    </row>
    <row r="57" spans="1:5" ht="15">
      <c r="A57" s="61"/>
      <c r="B57" s="62" t="s">
        <v>22</v>
      </c>
      <c r="C57" s="61" t="s">
        <v>52</v>
      </c>
      <c r="D57" s="74">
        <v>0</v>
      </c>
      <c r="E57" s="74">
        <v>0</v>
      </c>
    </row>
    <row r="58" spans="1:5" ht="15">
      <c r="A58" s="67"/>
      <c r="B58" s="68"/>
      <c r="C58" s="57"/>
      <c r="D58" s="69"/>
      <c r="E58" s="69"/>
    </row>
    <row r="59" spans="2:5" ht="15">
      <c r="B59" s="2" t="s">
        <v>138</v>
      </c>
      <c r="C59" s="4" t="s">
        <v>127</v>
      </c>
      <c r="D59" s="4"/>
      <c r="E59" s="4"/>
    </row>
    <row r="60" spans="2:5" ht="15">
      <c r="B60" s="1"/>
      <c r="C60" s="1"/>
      <c r="D60" s="1"/>
      <c r="E60" s="1"/>
    </row>
    <row r="61" spans="1:5" ht="15">
      <c r="A61" s="58"/>
      <c r="C61" s="79"/>
      <c r="E6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grishakova</dc:creator>
  <cp:keywords/>
  <dc:description/>
  <cp:lastModifiedBy>Грицких Ирина Владимировна</cp:lastModifiedBy>
  <cp:lastPrinted>2018-04-24T06:10:08Z</cp:lastPrinted>
  <dcterms:created xsi:type="dcterms:W3CDTF">2011-04-12T06:05:19Z</dcterms:created>
  <dcterms:modified xsi:type="dcterms:W3CDTF">2020-04-28T14:46:18Z</dcterms:modified>
  <cp:category/>
  <cp:version/>
  <cp:contentType/>
  <cp:contentStatus/>
</cp:coreProperties>
</file>